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9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PODACI'!$A$1:$I$97</definedName>
    <definedName name="_xlnm.Print_Area" localSheetId="5">'PK'!$A$1:$K$25</definedName>
  </definedNames>
  <calcPr fullCalcOnLoad="1" iterate="1" iterateCount="100" iterateDelta="252"/>
</workbook>
</file>

<file path=xl/sharedStrings.xml><?xml version="1.0" encoding="utf-8"?>
<sst xmlns="http://schemas.openxmlformats.org/spreadsheetml/2006/main" count="455" uniqueCount="391">
  <si>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</si>
  <si>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</si>
  <si>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</si>
  <si>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</si>
  <si>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</si>
  <si>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</si>
  <si>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</si>
  <si>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</si>
  <si>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</si>
  <si>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</si>
  <si>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</si>
  <si>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</si>
  <si>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</si>
  <si>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</si>
  <si>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</si>
  <si>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</si>
  <si>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</si>
  <si>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</si>
  <si>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</si>
  <si>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</si>
  <si>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</si>
  <si>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</si>
  <si>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</si>
  <si>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</si>
  <si>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</si>
  <si>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</si>
  <si>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</si>
  <si>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</si>
  <si>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</si>
  <si>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</si>
  <si>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</si>
  <si>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</si>
  <si>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</si>
  <si>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</si>
  <si>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</si>
  <si>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</si>
  <si>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</si>
  <si>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</si>
  <si>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</si>
  <si>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</si>
  <si>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</si>
  <si>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</si>
  <si>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</si>
  <si>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</si>
  <si>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</si>
  <si>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</si>
  <si>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</si>
  <si>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</si>
  <si>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</si>
  <si>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</si>
  <si>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</si>
  <si>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</si>
  <si>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</si>
  <si>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</si>
  <si>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</si>
  <si>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</si>
  <si>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</si>
  <si>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</si>
  <si>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</si>
  <si>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</si>
  <si>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</si>
  <si>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</si>
  <si>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</si>
  <si>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</si>
  <si>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</si>
  <si>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</si>
  <si>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</si>
  <si>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</si>
  <si>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</si>
  <si>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</si>
  <si>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</si>
  <si>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</si>
  <si>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</si>
  <si>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</si>
  <si>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</si>
  <si>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</si>
  <si>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</si>
  <si>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</si>
  <si>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</si>
  <si>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</si>
  <si>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</si>
  <si>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</si>
  <si>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</si>
  <si>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</si>
  <si>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</si>
  <si>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</si>
  <si>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</si>
  <si>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</si>
  <si>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</si>
  <si>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</si>
  <si>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</si>
  <si>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</si>
  <si>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</si>
  <si>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</si>
  <si>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</si>
  <si>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</si>
  <si>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</si>
  <si>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</si>
  <si>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</si>
  <si>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</si>
  <si>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</si>
  <si>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</si>
  <si>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</si>
  <si>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</si>
  <si>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</si>
  <si>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</si>
  <si>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</si>
  <si>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</si>
  <si>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</si>
  <si>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</si>
  <si>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</si>
  <si>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</si>
  <si>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</si>
  <si>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</si>
  <si>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</si>
  <si>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</si>
  <si>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</si>
  <si>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</si>
  <si>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</si>
  <si>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</si>
  <si>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</si>
  <si>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</si>
  <si>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</si>
  <si>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</si>
  <si>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</si>
  <si>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</si>
  <si>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</si>
  <si>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</si>
  <si>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</si>
  <si>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</si>
  <si>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</si>
  <si>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</si>
  <si>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</si>
  <si>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</si>
  <si>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</si>
  <si>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</si>
  <si>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</si>
  <si>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</si>
  <si>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</si>
  <si>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</si>
  <si>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</si>
  <si>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</si>
  <si>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</si>
  <si>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</si>
  <si>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</si>
  <si>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</si>
  <si>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</si>
  <si>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</si>
  <si>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</si>
  <si>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</si>
  <si>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</si>
  <si>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</si>
  <si>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</si>
  <si>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</si>
  <si>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</si>
  <si>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</si>
  <si>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</si>
  <si>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</si>
  <si>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</si>
  <si>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</si>
  <si>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</si>
  <si>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</si>
  <si>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</si>
  <si>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</si>
  <si>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</si>
  <si>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</si>
  <si>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</si>
  <si>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</si>
  <si>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</si>
  <si>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</si>
  <si>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</si>
  <si>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</si>
  <si>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</si>
  <si>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</si>
  <si>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</si>
  <si>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</si>
  <si>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</si>
  <si>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</si>
  <si>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</si>
  <si>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</si>
  <si>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</si>
  <si>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</si>
  <si>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</si>
  <si>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</si>
  <si>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</si>
  <si>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</si>
  <si>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</si>
  <si>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</si>
  <si>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</si>
  <si>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</si>
  <si>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</si>
  <si>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</si>
  <si>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</si>
  <si>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</si>
  <si>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</si>
  <si>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</si>
  <si>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</si>
  <si>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</si>
  <si>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</si>
  <si>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</si>
  <si>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</si>
  <si>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</si>
  <si>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</si>
  <si>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</si>
  <si>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</si>
  <si>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</si>
  <si>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</si>
  <si>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</si>
  <si>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</si>
  <si>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</si>
  <si>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</si>
  <si>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</si>
  <si>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</si>
  <si>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</si>
  <si>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</si>
  <si>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</si>
  <si>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</si>
  <si>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</si>
  <si>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</si>
  <si>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</si>
  <si>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</si>
  <si>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</si>
  <si>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</si>
  <si>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</si>
  <si>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</si>
  <si>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</si>
  <si>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</si>
  <si>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</si>
  <si>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</si>
  <si>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</si>
  <si>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</si>
  <si>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</si>
  <si>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</si>
  <si>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</si>
  <si>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</si>
  <si>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</si>
  <si>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</si>
  <si>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</si>
  <si>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</si>
  <si>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</si>
  <si>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</si>
  <si>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</si>
  <si>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</si>
  <si>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</si>
  <si>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</si>
  <si>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</si>
  <si>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</si>
  <si>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</si>
  <si>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</si>
  <si>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</si>
  <si>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</si>
  <si>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</si>
  <si>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</si>
  <si>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</si>
  <si>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</si>
  <si>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</si>
  <si>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</si>
  <si>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</si>
  <si>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</si>
  <si>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</si>
  <si>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</si>
  <si>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</si>
  <si>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</si>
  <si>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</si>
  <si>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</si>
  <si>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</si>
  <si>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</si>
  <si>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</si>
  <si>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</si>
  <si>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</si>
  <si>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</si>
  <si>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</si>
  <si>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</si>
  <si>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</si>
  <si>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</si>
  <si>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</si>
  <si>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</si>
  <si>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</si>
  <si>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</si>
  <si>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</si>
  <si>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</si>
  <si>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</si>
  <si>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</si>
  <si>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</si>
  <si>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</si>
  <si>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</si>
  <si>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</si>
  <si>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</si>
  <si>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</si>
  <si>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</si>
  <si>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</si>
  <si>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</si>
  <si>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</si>
  <si>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</si>
  <si>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</si>
  <si>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</si>
  <si>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</si>
  <si>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</si>
  <si>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</si>
  <si>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</si>
  <si>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</si>
  <si>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</si>
  <si>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</si>
  <si>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</si>
  <si>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</si>
  <si>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</si>
  <si>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</si>
  <si>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</si>
  <si>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</si>
  <si>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</si>
  <si>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</si>
  <si>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</si>
  <si>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</si>
  <si>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</si>
  <si>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</si>
  <si>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</si>
  <si>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</si>
  <si>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</si>
  <si>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</si>
  <si>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</si>
  <si>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</si>
  <si>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</si>
  <si>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</si>
  <si>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</si>
  <si>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</si>
  <si>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</si>
  <si>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</si>
  <si>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</si>
  <si>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</si>
  <si>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</si>
  <si>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</si>
  <si>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</si>
  <si>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</si>
  <si>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</si>
  <si>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</si>
  <si>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</si>
  <si>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</si>
  <si>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</si>
  <si>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</si>
  <si>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</si>
  <si>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</si>
  <si>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</si>
  <si>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</si>
  <si>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</si>
  <si>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</si>
  <si>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</si>
  <si>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</si>
  <si>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</si>
  <si>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</si>
  <si>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</si>
  <si>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</si>
  <si>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</si>
  <si>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</si>
  <si>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</si>
  <si>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</si>
  <si>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</si>
  <si>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</si>
  <si>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</si>
  <si>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</si>
  <si>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</si>
  <si>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</si>
  <si>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</si>
  <si>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</si>
  <si>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</si>
  <si>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</si>
  <si>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</si>
  <si>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</si>
  <si>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</si>
  <si>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</si>
  <si>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</si>
  <si>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</si>
  <si>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</si>
  <si>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</si>
  <si>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</si>
  <si>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</si>
  <si>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</si>
  <si>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</si>
  <si>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</si>
  <si>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</si>
  <si>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</si>
  <si>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</si>
  <si>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</si>
  <si>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</si>
  <si>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</si>
  <si>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</si>
  <si>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</si>
  <si>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</si>
  <si>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</si>
  <si>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>stanje na dan 30.06.2016.</t>
  </si>
  <si>
    <t>u razdoblju 01.01.2016. do 30.06.2016.</t>
  </si>
  <si>
    <t>Helena Jurčić Šestan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</si>
</sst>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47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499" applyFont="1" applyAlignment="1">
      <alignment/>
      <protection/>
    </xf>
    <xf numFmtId="0" fontId="0" fillId="0" borderId="0" xfId="499" applyFont="1" applyAlignment="1">
      <alignment/>
      <protection/>
    </xf>
    <xf numFmtId="0" fontId="4" fillId="0" borderId="39" xfId="499" applyFont="1" applyFill="1" applyBorder="1" applyAlignment="1" applyProtection="1">
      <alignment horizontal="center" vertical="center"/>
      <protection hidden="1" locked="0"/>
    </xf>
    <xf numFmtId="0" fontId="3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Fill="1" applyBorder="1" applyAlignment="1" applyProtection="1">
      <alignment vertical="center"/>
      <protection hidden="1"/>
    </xf>
    <xf numFmtId="0" fontId="4" fillId="0" borderId="0" xfId="499" applyFont="1" applyFill="1" applyBorder="1" applyAlignment="1" applyProtection="1">
      <alignment horizontal="center" vertical="center" wrapText="1"/>
      <protection hidden="1"/>
    </xf>
    <xf numFmtId="0" fontId="4" fillId="0" borderId="0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 vertical="center" wrapText="1"/>
      <protection hidden="1"/>
    </xf>
    <xf numFmtId="0" fontId="12" fillId="0" borderId="0" xfId="49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Border="1" applyAlignment="1" applyProtection="1">
      <alignment horizontal="left"/>
      <protection hidden="1"/>
    </xf>
    <xf numFmtId="0" fontId="4" fillId="0" borderId="0" xfId="499" applyFont="1" applyBorder="1" applyAlignment="1" applyProtection="1">
      <alignment vertical="top"/>
      <protection hidden="1"/>
    </xf>
    <xf numFmtId="0" fontId="4" fillId="0" borderId="0" xfId="499" applyFont="1" applyBorder="1" applyAlignment="1" applyProtection="1">
      <alignment horizontal="right"/>
      <protection hidden="1"/>
    </xf>
    <xf numFmtId="0" fontId="3" fillId="0" borderId="0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Border="1" applyAlignment="1" applyProtection="1">
      <alignment/>
      <protection hidden="1"/>
    </xf>
    <xf numFmtId="0" fontId="3" fillId="0" borderId="0" xfId="499" applyFont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/>
      <protection hidden="1"/>
    </xf>
    <xf numFmtId="0" fontId="4" fillId="0" borderId="0" xfId="499" applyFont="1" applyBorder="1" applyAlignment="1" applyProtection="1">
      <alignment horizontal="center" vertical="center"/>
      <protection hidden="1" locked="0"/>
    </xf>
    <xf numFmtId="0" fontId="4" fillId="0" borderId="0" xfId="499" applyFont="1" applyBorder="1" applyAlignment="1" applyProtection="1">
      <alignment horizontal="right" vertical="top"/>
      <protection hidden="1"/>
    </xf>
    <xf numFmtId="0" fontId="4" fillId="0" borderId="0" xfId="499" applyFont="1" applyBorder="1" applyAlignment="1">
      <alignment/>
      <protection/>
    </xf>
    <xf numFmtId="0" fontId="4" fillId="0" borderId="0" xfId="499" applyFont="1" applyBorder="1" applyAlignment="1" applyProtection="1">
      <alignment horizontal="left" vertical="top"/>
      <protection hidden="1"/>
    </xf>
    <xf numFmtId="0" fontId="4" fillId="0" borderId="40" xfId="499" applyFont="1" applyBorder="1" applyAlignment="1" applyProtection="1">
      <alignment/>
      <protection hidden="1"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41" xfId="499" applyFont="1" applyBorder="1" applyAlignment="1" applyProtection="1">
      <alignment/>
      <protection hidden="1"/>
    </xf>
    <xf numFmtId="0" fontId="4" fillId="0" borderId="41" xfId="499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3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499" applyFont="1" applyBorder="1" applyAlignment="1">
      <alignment/>
      <protection/>
    </xf>
    <xf numFmtId="0" fontId="4" fillId="0" borderId="46" xfId="499" applyFont="1" applyBorder="1" applyAlignment="1">
      <alignment/>
      <protection/>
    </xf>
    <xf numFmtId="0" fontId="4" fillId="0" borderId="47" xfId="499" applyFont="1" applyFill="1" applyBorder="1" applyAlignment="1" applyProtection="1">
      <alignment horizontal="left" vertical="center" wrapText="1"/>
      <protection hidden="1"/>
    </xf>
    <xf numFmtId="0" fontId="4" fillId="0" borderId="39" xfId="499" applyFont="1" applyFill="1" applyBorder="1" applyAlignment="1" applyProtection="1">
      <alignment vertical="center"/>
      <protection hidden="1"/>
    </xf>
    <xf numFmtId="0" fontId="4" fillId="0" borderId="47" xfId="499" applyFont="1" applyBorder="1" applyAlignment="1" applyProtection="1">
      <alignment horizontal="left" vertical="center" wrapText="1"/>
      <protection hidden="1"/>
    </xf>
    <xf numFmtId="0" fontId="4" fillId="0" borderId="39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/>
      <protection hidden="1"/>
    </xf>
    <xf numFmtId="0" fontId="4" fillId="0" borderId="47" xfId="499" applyFont="1" applyFill="1" applyBorder="1" applyAlignment="1" applyProtection="1">
      <alignment/>
      <protection hidden="1"/>
    </xf>
    <xf numFmtId="0" fontId="4" fillId="0" borderId="47" xfId="499" applyFont="1" applyBorder="1" applyAlignment="1" applyProtection="1">
      <alignment wrapText="1"/>
      <protection hidden="1"/>
    </xf>
    <xf numFmtId="0" fontId="4" fillId="0" borderId="39" xfId="499" applyFont="1" applyBorder="1" applyAlignment="1" applyProtection="1">
      <alignment horizontal="right"/>
      <protection hidden="1"/>
    </xf>
    <xf numFmtId="0" fontId="4" fillId="0" borderId="47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0" fontId="3" fillId="0" borderId="47" xfId="499" applyFont="1" applyFill="1" applyBorder="1" applyAlignment="1" applyProtection="1">
      <alignment horizontal="right" vertical="center"/>
      <protection hidden="1" locked="0"/>
    </xf>
    <xf numFmtId="0" fontId="4" fillId="0" borderId="47" xfId="499" applyFont="1" applyBorder="1" applyAlignment="1" applyProtection="1">
      <alignment vertical="top"/>
      <protection hidden="1"/>
    </xf>
    <xf numFmtId="0" fontId="4" fillId="0" borderId="47" xfId="499" applyFont="1" applyBorder="1" applyAlignment="1" applyProtection="1">
      <alignment horizontal="left" vertical="top" wrapText="1"/>
      <protection hidden="1"/>
    </xf>
    <xf numFmtId="0" fontId="4" fillId="0" borderId="39" xfId="499" applyFont="1" applyBorder="1" applyAlignment="1">
      <alignment/>
      <protection/>
    </xf>
    <xf numFmtId="0" fontId="4" fillId="0" borderId="47" xfId="499" applyFont="1" applyBorder="1" applyAlignment="1" applyProtection="1">
      <alignment horizontal="left" vertical="top" indent="2"/>
      <protection hidden="1"/>
    </xf>
    <xf numFmtId="0" fontId="4" fillId="0" borderId="47" xfId="499" applyFont="1" applyBorder="1" applyAlignment="1" applyProtection="1">
      <alignment horizontal="left" vertical="top" wrapText="1" indent="2"/>
      <protection hidden="1"/>
    </xf>
    <xf numFmtId="0" fontId="4" fillId="0" borderId="39" xfId="499" applyFont="1" applyBorder="1" applyAlignment="1" applyProtection="1">
      <alignment horizontal="right" vertical="top"/>
      <protection hidden="1"/>
    </xf>
    <xf numFmtId="49" fontId="3" fillId="0" borderId="47" xfId="499" applyNumberFormat="1" applyFont="1" applyBorder="1" applyAlignment="1" applyProtection="1">
      <alignment horizontal="center" vertical="center"/>
      <protection hidden="1" locked="0"/>
    </xf>
    <xf numFmtId="0" fontId="4" fillId="0" borderId="39" xfId="499" applyFont="1" applyBorder="1" applyAlignment="1" applyProtection="1">
      <alignment horizontal="left" vertical="top"/>
      <protection hidden="1"/>
    </xf>
    <xf numFmtId="0" fontId="4" fillId="0" borderId="47" xfId="499" applyFont="1" applyBorder="1" applyAlignment="1" applyProtection="1">
      <alignment horizontal="left"/>
      <protection hidden="1"/>
    </xf>
    <xf numFmtId="0" fontId="4" fillId="0" borderId="46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left"/>
      <protection hidden="1"/>
    </xf>
    <xf numFmtId="0" fontId="4" fillId="0" borderId="47" xfId="499" applyFont="1" applyFill="1" applyBorder="1" applyAlignment="1" applyProtection="1">
      <alignment vertical="center"/>
      <protection hidden="1"/>
    </xf>
    <xf numFmtId="0" fontId="9" fillId="0" borderId="0" xfId="743" applyBorder="1" applyAlignment="1">
      <alignment/>
      <protection/>
    </xf>
    <xf numFmtId="0" fontId="9" fillId="0" borderId="47" xfId="743" applyBorder="1" applyAlignment="1">
      <alignment/>
      <protection/>
    </xf>
    <xf numFmtId="0" fontId="3" fillId="0" borderId="39" xfId="499" applyFont="1" applyBorder="1" applyAlignment="1" applyProtection="1">
      <alignment vertical="center"/>
      <protection hidden="1"/>
    </xf>
    <xf numFmtId="0" fontId="4" fillId="0" borderId="48" xfId="499" applyFont="1" applyBorder="1" applyAlignment="1" applyProtection="1">
      <alignment/>
      <protection hidden="1"/>
    </xf>
    <xf numFmtId="0" fontId="4" fillId="0" borderId="49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/>
      <protection hidden="1"/>
    </xf>
    <xf numFmtId="0" fontId="4" fillId="0" borderId="51" xfId="499" applyFont="1" applyFill="1" applyBorder="1" applyAlignment="1" applyProtection="1">
      <alignment/>
      <protection hidden="1"/>
    </xf>
    <xf numFmtId="1" fontId="3" fillId="0" borderId="43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0" fontId="3" fillId="0" borderId="39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Fill="1" applyBorder="1" applyAlignment="1">
      <alignment/>
      <protection/>
    </xf>
    <xf numFmtId="49" fontId="3" fillId="0" borderId="0" xfId="49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499" applyFont="1" applyFill="1" applyBorder="1" applyAlignment="1" applyProtection="1">
      <alignment horizontal="center" vertical="center"/>
      <protection hidden="1" locked="0"/>
    </xf>
    <xf numFmtId="0" fontId="4" fillId="0" borderId="39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 vertical="top" wrapText="1"/>
      <protection hidden="1"/>
    </xf>
    <xf numFmtId="0" fontId="4" fillId="0" borderId="0" xfId="499" applyFont="1" applyFill="1" applyBorder="1" applyAlignment="1" applyProtection="1">
      <alignment wrapText="1"/>
      <protection hidden="1"/>
    </xf>
    <xf numFmtId="0" fontId="4" fillId="0" borderId="39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4" fillId="0" borderId="0" xfId="499" applyFont="1" applyFill="1" applyBorder="1" applyAlignment="1" applyProtection="1">
      <alignment horizontal="left"/>
      <protection hidden="1"/>
    </xf>
    <xf numFmtId="0" fontId="10" fillId="0" borderId="52" xfId="743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743" applyFont="1" applyBorder="1" applyAlignment="1" applyProtection="1">
      <alignment vertical="center"/>
      <protection hidden="1"/>
    </xf>
    <xf numFmtId="0" fontId="4" fillId="0" borderId="47" xfId="743" applyFont="1" applyFill="1" applyBorder="1" applyAlignment="1" applyProtection="1">
      <alignment vertical="center"/>
      <protection hidden="1"/>
    </xf>
    <xf numFmtId="0" fontId="3" fillId="0" borderId="0" xfId="743" applyFont="1" applyBorder="1" applyAlignment="1" applyProtection="1">
      <alignment/>
      <protection hidden="1"/>
    </xf>
    <xf numFmtId="0" fontId="7" fillId="0" borderId="0" xfId="743" applyFont="1" applyBorder="1" applyAlignment="1">
      <alignment/>
      <protection/>
    </xf>
    <xf numFmtId="49" fontId="3" fillId="0" borderId="47" xfId="499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4" fillId="0" borderId="0" xfId="499" applyFont="1" applyFill="1" applyBorder="1" applyAlignment="1">
      <alignment/>
      <protection/>
    </xf>
    <xf numFmtId="0" fontId="4" fillId="0" borderId="0" xfId="499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0" fillId="0" borderId="0" xfId="349" applyFill="1">
      <alignment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/>
      <protection hidden="1"/>
    </xf>
    <xf numFmtId="164" fontId="3" fillId="0" borderId="36" xfId="349" applyNumberFormat="1" applyFont="1" applyFill="1" applyBorder="1" applyAlignment="1">
      <alignment horizontal="center" vertical="center"/>
      <protection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164" fontId="3" fillId="0" borderId="34" xfId="349" applyNumberFormat="1" applyFont="1" applyFill="1" applyBorder="1" applyAlignment="1">
      <alignment horizontal="center" vertical="center"/>
      <protection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164" fontId="3" fillId="0" borderId="35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0" fontId="0" fillId="0" borderId="14" xfId="349" applyFont="1" applyFill="1" applyBorder="1" applyAlignment="1">
      <alignment vertical="center"/>
      <protection/>
    </xf>
    <xf numFmtId="0" fontId="0" fillId="0" borderId="14" xfId="349" applyFill="1" applyBorder="1">
      <alignment/>
      <protection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164" fontId="3" fillId="0" borderId="37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0" fontId="0" fillId="0" borderId="0" xfId="349" applyFill="1" applyBorder="1">
      <alignment/>
      <protection/>
    </xf>
    <xf numFmtId="164" fontId="3" fillId="0" borderId="42" xfId="349" applyNumberFormat="1" applyFont="1" applyFill="1" applyBorder="1" applyAlignment="1">
      <alignment horizontal="center" vertical="center"/>
      <protection/>
    </xf>
    <xf numFmtId="3" fontId="2" fillId="96" borderId="53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3" fontId="6" fillId="0" borderId="24" xfId="0" applyNumberFormat="1" applyFont="1" applyFill="1" applyBorder="1" applyAlignment="1">
      <alignment horizontal="center" vertical="center" wrapText="1"/>
    </xf>
    <xf numFmtId="49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499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0" fontId="4" fillId="0" borderId="50" xfId="499" applyFont="1" applyFill="1" applyBorder="1" applyAlignment="1">
      <alignment/>
      <protection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4" fillId="0" borderId="51" xfId="499" applyFont="1" applyFill="1" applyBorder="1" applyAlignment="1">
      <alignment/>
      <protection/>
    </xf>
    <xf numFmtId="0" fontId="4" fillId="0" borderId="39" xfId="499" applyFont="1" applyBorder="1" applyAlignment="1" applyProtection="1">
      <alignment horizontal="right" vertical="center" wrapText="1"/>
      <protection hidden="1"/>
    </xf>
    <xf numFmtId="0" fontId="4" fillId="0" borderId="47" xfId="499" applyFont="1" applyBorder="1" applyAlignment="1" applyProtection="1">
      <alignment horizontal="right" wrapText="1"/>
      <protection hidden="1"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0" fontId="3" fillId="0" borderId="39" xfId="499" applyFont="1" applyFill="1" applyBorder="1" applyAlignment="1" applyProtection="1">
      <alignment horizontal="left" vertical="center" wrapText="1"/>
      <protection hidden="1"/>
    </xf>
    <xf numFmtId="0" fontId="3" fillId="0" borderId="0" xfId="499" applyFont="1" applyFill="1" applyBorder="1" applyAlignment="1" applyProtection="1">
      <alignment horizontal="left" vertical="center" wrapText="1"/>
      <protection hidden="1"/>
    </xf>
    <xf numFmtId="0" fontId="3" fillId="0" borderId="47" xfId="499" applyFont="1" applyFill="1" applyBorder="1" applyAlignment="1" applyProtection="1">
      <alignment horizontal="left" vertical="center" wrapText="1"/>
      <protection hidden="1"/>
    </xf>
    <xf numFmtId="0" fontId="11" fillId="0" borderId="39" xfId="499" applyFont="1" applyBorder="1" applyAlignment="1" applyProtection="1">
      <alignment horizontal="center" vertical="center" wrapText="1"/>
      <protection hidden="1"/>
    </xf>
    <xf numFmtId="0" fontId="11" fillId="0" borderId="0" xfId="499" applyFont="1" applyBorder="1" applyAlignment="1" applyProtection="1">
      <alignment horizontal="center" vertical="center" wrapText="1"/>
      <protection hidden="1"/>
    </xf>
    <xf numFmtId="0" fontId="11" fillId="0" borderId="47" xfId="499" applyFont="1" applyBorder="1" applyAlignment="1" applyProtection="1">
      <alignment horizontal="center" vertical="center" wrapText="1"/>
      <protection hidden="1"/>
    </xf>
    <xf numFmtId="0" fontId="4" fillId="0" borderId="39" xfId="499" applyFont="1" applyBorder="1" applyAlignment="1" applyProtection="1">
      <alignment horizontal="right" vertical="center"/>
      <protection hidden="1"/>
    </xf>
    <xf numFmtId="0" fontId="4" fillId="0" borderId="47" xfId="499" applyFont="1" applyBorder="1" applyAlignment="1" applyProtection="1">
      <alignment horizontal="right"/>
      <protection hidden="1"/>
    </xf>
    <xf numFmtId="0" fontId="2" fillId="0" borderId="39" xfId="499" applyFont="1" applyBorder="1" applyAlignment="1" applyProtection="1">
      <alignment horizontal="right" vertical="center" wrapText="1"/>
      <protection hidden="1"/>
    </xf>
    <xf numFmtId="0" fontId="2" fillId="0" borderId="47" xfId="499" applyFont="1" applyBorder="1" applyAlignment="1" applyProtection="1">
      <alignment horizontal="right" wrapText="1"/>
      <protection hidden="1"/>
    </xf>
    <xf numFmtId="0" fontId="15" fillId="0" borderId="0" xfId="499" applyFont="1" applyAlignment="1" applyProtection="1">
      <alignment wrapText="1"/>
      <protection hidden="1"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9" applyFont="1" applyFill="1" applyBorder="1" applyAlignment="1" applyProtection="1">
      <alignment/>
      <protection hidden="1" locked="0"/>
    </xf>
    <xf numFmtId="0" fontId="3" fillId="0" borderId="51" xfId="499" applyFont="1" applyFill="1" applyBorder="1" applyAlignment="1" applyProtection="1">
      <alignment/>
      <protection hidden="1" locked="0"/>
    </xf>
    <xf numFmtId="0" fontId="4" fillId="0" borderId="50" xfId="499" applyFont="1" applyFill="1" applyBorder="1" applyAlignment="1">
      <alignment horizontal="left" vertical="center"/>
      <protection/>
    </xf>
    <xf numFmtId="0" fontId="4" fillId="0" borderId="51" xfId="499" applyFont="1" applyFill="1" applyBorder="1" applyAlignment="1">
      <alignment horizontal="left" vertical="center"/>
      <protection/>
    </xf>
    <xf numFmtId="1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499" applyFont="1" applyFill="1" applyBorder="1" applyAlignment="1">
      <alignment horizontal="left"/>
      <protection/>
    </xf>
    <xf numFmtId="0" fontId="4" fillId="0" borderId="51" xfId="499" applyFont="1" applyFill="1" applyBorder="1" applyAlignment="1">
      <alignment horizontal="left"/>
      <protection/>
    </xf>
    <xf numFmtId="0" fontId="4" fillId="0" borderId="0" xfId="499" applyFont="1" applyBorder="1" applyAlignment="1" applyProtection="1">
      <alignment horizontal="right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4" fillId="0" borderId="40" xfId="499" applyFont="1" applyFill="1" applyBorder="1" applyAlignment="1" applyProtection="1">
      <alignment vertical="top" wrapText="1"/>
      <protection hidden="1"/>
    </xf>
    <xf numFmtId="0" fontId="4" fillId="0" borderId="39" xfId="499" applyFont="1" applyBorder="1" applyAlignment="1" applyProtection="1">
      <alignment horizontal="center" vertical="center"/>
      <protection hidden="1"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47" xfId="499" applyFont="1" applyBorder="1" applyAlignment="1">
      <alignment horizontal="center"/>
      <protection/>
    </xf>
    <xf numFmtId="0" fontId="4" fillId="0" borderId="50" xfId="499" applyFont="1" applyFill="1" applyBorder="1" applyAlignment="1" applyProtection="1">
      <alignment horizontal="center" vertical="top"/>
      <protection hidden="1"/>
    </xf>
    <xf numFmtId="0" fontId="4" fillId="0" borderId="50" xfId="499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49" fontId="3" fillId="0" borderId="50" xfId="499" applyNumberFormat="1" applyFont="1" applyFill="1" applyBorder="1" applyAlignment="1" applyProtection="1">
      <alignment horizontal="left" vertical="center"/>
      <protection hidden="1" locked="0"/>
    </xf>
    <xf numFmtId="0" fontId="3" fillId="0" borderId="50" xfId="499" applyFont="1" applyFill="1" applyBorder="1" applyAlignment="1" applyProtection="1">
      <alignment horizontal="left" vertical="center"/>
      <protection hidden="1" locked="0"/>
    </xf>
    <xf numFmtId="0" fontId="3" fillId="0" borderId="51" xfId="499" applyFont="1" applyFill="1" applyBorder="1" applyAlignment="1" applyProtection="1">
      <alignment horizontal="left" vertical="center"/>
      <protection hidden="1" locked="0"/>
    </xf>
    <xf numFmtId="0" fontId="4" fillId="0" borderId="54" xfId="499" applyFont="1" applyBorder="1" applyAlignment="1" applyProtection="1">
      <alignment horizontal="center" vertical="top"/>
      <protection hidden="1"/>
    </xf>
    <xf numFmtId="0" fontId="4" fillId="0" borderId="54" xfId="499" applyFont="1" applyBorder="1" applyAlignment="1">
      <alignment horizontal="center"/>
      <protection/>
    </xf>
    <xf numFmtId="0" fontId="4" fillId="0" borderId="55" xfId="499" applyFont="1" applyBorder="1" applyAlignment="1">
      <alignment/>
      <protection/>
    </xf>
    <xf numFmtId="0" fontId="10" fillId="0" borderId="52" xfId="499" applyFont="1" applyBorder="1" applyAlignment="1">
      <alignment/>
      <protection/>
    </xf>
    <xf numFmtId="0" fontId="10" fillId="0" borderId="40" xfId="499" applyFont="1" applyBorder="1" applyAlignment="1">
      <alignment/>
      <protection/>
    </xf>
    <xf numFmtId="0" fontId="4" fillId="0" borderId="0" xfId="499" applyFont="1" applyBorder="1" applyAlignment="1" applyProtection="1">
      <alignment horizontal="center" vertical="top"/>
      <protection hidden="1"/>
    </xf>
    <xf numFmtId="0" fontId="4" fillId="0" borderId="0" xfId="499" applyFont="1" applyBorder="1" applyAlignment="1" applyProtection="1">
      <alignment horizontal="center"/>
      <protection hidden="1"/>
    </xf>
    <xf numFmtId="0" fontId="4" fillId="0" borderId="40" xfId="499" applyFont="1" applyBorder="1" applyAlignment="1" applyProtection="1">
      <alignment horizontal="center"/>
      <protection hidden="1"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3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49" applyFont="1" applyFill="1" applyBorder="1" applyAlignment="1">
      <alignment horizontal="left" vertical="center" wrapText="1" indent="1"/>
      <protection/>
    </xf>
    <xf numFmtId="0" fontId="3" fillId="0" borderId="58" xfId="349" applyFont="1" applyFill="1" applyBorder="1" applyAlignment="1">
      <alignment horizontal="left" vertical="center" wrapText="1" indent="1"/>
      <protection/>
    </xf>
    <xf numFmtId="0" fontId="3" fillId="0" borderId="59" xfId="349" applyFont="1" applyFill="1" applyBorder="1" applyAlignment="1">
      <alignment horizontal="left" vertical="center" wrapText="1" indent="1"/>
      <protection/>
    </xf>
    <xf numFmtId="0" fontId="3" fillId="0" borderId="38" xfId="349" applyFont="1" applyFill="1" applyBorder="1" applyAlignment="1">
      <alignment horizontal="left" vertical="center" wrapText="1"/>
      <protection/>
    </xf>
    <xf numFmtId="0" fontId="3" fillId="0" borderId="56" xfId="349" applyFont="1" applyFill="1" applyBorder="1" applyAlignment="1">
      <alignment horizontal="left" vertical="center" wrapText="1"/>
      <protection/>
    </xf>
    <xf numFmtId="0" fontId="3" fillId="0" borderId="57" xfId="349" applyFont="1" applyFill="1" applyBorder="1" applyAlignment="1">
      <alignment horizontal="left" vertical="center" wrapText="1"/>
      <protection/>
    </xf>
    <xf numFmtId="0" fontId="3" fillId="0" borderId="45" xfId="349" applyFont="1" applyFill="1" applyBorder="1" applyAlignment="1">
      <alignment horizontal="left" vertical="center" wrapText="1"/>
      <protection/>
    </xf>
    <xf numFmtId="0" fontId="3" fillId="0" borderId="58" xfId="349" applyFont="1" applyFill="1" applyBorder="1" applyAlignment="1">
      <alignment horizontal="left" vertical="center" wrapText="1"/>
      <protection/>
    </xf>
    <xf numFmtId="0" fontId="3" fillId="0" borderId="59" xfId="349" applyFont="1" applyFill="1" applyBorder="1" applyAlignment="1">
      <alignment horizontal="left" vertical="center" wrapText="1"/>
      <protection/>
    </xf>
    <xf numFmtId="0" fontId="3" fillId="0" borderId="52" xfId="349" applyFont="1" applyFill="1" applyBorder="1" applyAlignment="1">
      <alignment horizontal="left" vertical="center" wrapText="1"/>
      <protection/>
    </xf>
    <xf numFmtId="0" fontId="3" fillId="0" borderId="4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/>
      <protection/>
    </xf>
    <xf numFmtId="0" fontId="3" fillId="0" borderId="6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 indent="1"/>
      <protection/>
    </xf>
    <xf numFmtId="0" fontId="3" fillId="0" borderId="56" xfId="349" applyFont="1" applyFill="1" applyBorder="1" applyAlignment="1">
      <alignment horizontal="left" vertical="center" wrapText="1" indent="1"/>
      <protection/>
    </xf>
    <xf numFmtId="0" fontId="3" fillId="0" borderId="57" xfId="349" applyFont="1" applyFill="1" applyBorder="1" applyAlignment="1">
      <alignment horizontal="left" vertical="center" wrapText="1" indent="1"/>
      <protection/>
    </xf>
    <xf numFmtId="0" fontId="3" fillId="0" borderId="66" xfId="349" applyFont="1" applyFill="1" applyBorder="1" applyAlignment="1">
      <alignment horizontal="left" vertical="center" wrapText="1" indent="1"/>
      <protection/>
    </xf>
    <xf numFmtId="0" fontId="3" fillId="0" borderId="67" xfId="349" applyFont="1" applyFill="1" applyBorder="1" applyAlignment="1">
      <alignment horizontal="left" vertical="center" wrapText="1" indent="1"/>
      <protection/>
    </xf>
    <xf numFmtId="0" fontId="3" fillId="0" borderId="68" xfId="349" applyFont="1" applyFill="1" applyBorder="1" applyAlignment="1">
      <alignment horizontal="left" vertical="center" wrapText="1" indent="1"/>
      <protection/>
    </xf>
    <xf numFmtId="0" fontId="3" fillId="0" borderId="0" xfId="349" applyFont="1" applyFill="1" applyBorder="1" applyAlignment="1">
      <alignment horizontal="left" vertical="center" wrapText="1"/>
      <protection/>
    </xf>
    <xf numFmtId="0" fontId="0" fillId="0" borderId="0" xfId="349" applyBorder="1">
      <alignment/>
      <protection/>
    </xf>
    <xf numFmtId="0" fontId="3" fillId="0" borderId="53" xfId="349" applyFont="1" applyFill="1" applyBorder="1" applyAlignment="1">
      <alignment horizontal="left" vertical="center" wrapText="1"/>
      <protection/>
    </xf>
    <xf numFmtId="0" fontId="3" fillId="0" borderId="64" xfId="349" applyFont="1" applyFill="1" applyBorder="1" applyAlignment="1">
      <alignment horizontal="left" vertical="center" wrapText="1"/>
      <protection/>
    </xf>
    <xf numFmtId="0" fontId="3" fillId="0" borderId="65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 indent="1"/>
      <protection/>
    </xf>
    <xf numFmtId="0" fontId="4" fillId="0" borderId="56" xfId="349" applyFont="1" applyFill="1" applyBorder="1" applyAlignment="1">
      <alignment horizontal="left" vertical="center" wrapText="1" indent="1"/>
      <protection/>
    </xf>
    <xf numFmtId="0" fontId="4" fillId="0" borderId="57" xfId="349" applyFont="1" applyFill="1" applyBorder="1" applyAlignment="1">
      <alignment horizontal="left" vertical="center" wrapText="1" indent="1"/>
      <protection/>
    </xf>
    <xf numFmtId="0" fontId="4" fillId="0" borderId="60" xfId="349" applyFont="1" applyFill="1" applyBorder="1" applyAlignment="1">
      <alignment horizontal="left" vertical="center" wrapText="1" indent="1"/>
      <protection/>
    </xf>
    <xf numFmtId="0" fontId="4" fillId="0" borderId="61" xfId="349" applyFont="1" applyFill="1" applyBorder="1" applyAlignment="1">
      <alignment horizontal="left" vertical="center" wrapText="1" indent="1"/>
      <protection/>
    </xf>
    <xf numFmtId="0" fontId="4" fillId="0" borderId="62" xfId="349" applyFont="1" applyFill="1" applyBorder="1" applyAlignment="1">
      <alignment horizontal="left" vertical="center" wrapText="1" indent="1"/>
      <protection/>
    </xf>
    <xf numFmtId="0" fontId="3" fillId="0" borderId="44" xfId="349" applyFont="1" applyFill="1" applyBorder="1" applyAlignment="1">
      <alignment horizontal="left" vertical="center" wrapText="1"/>
      <protection/>
    </xf>
    <xf numFmtId="0" fontId="3" fillId="0" borderId="14" xfId="349" applyFont="1" applyFill="1" applyBorder="1" applyAlignment="1">
      <alignment horizontal="left" vertical="center" wrapText="1"/>
      <protection/>
    </xf>
    <xf numFmtId="0" fontId="3" fillId="0" borderId="63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/>
      <protection/>
    </xf>
    <xf numFmtId="0" fontId="4" fillId="0" borderId="56" xfId="349" applyFont="1" applyFill="1" applyBorder="1" applyAlignment="1">
      <alignment horizontal="left" vertical="center" wrapText="1"/>
      <protection/>
    </xf>
    <xf numFmtId="0" fontId="4" fillId="0" borderId="57" xfId="349" applyFont="1" applyFill="1" applyBorder="1" applyAlignment="1">
      <alignment horizontal="left" vertical="center" wrapText="1"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10" fillId="0" borderId="0" xfId="349" applyFont="1" applyFill="1" applyBorder="1" applyAlignment="1" applyProtection="1">
      <alignment horizontal="center" vertical="center" wrapText="1"/>
      <protection hidden="1"/>
    </xf>
    <xf numFmtId="0" fontId="7" fillId="0" borderId="0" xfId="349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43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4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</cellXfs>
  <cellStyles count="789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00" xfId="350"/>
    <cellStyle name="Normal 11" xfId="351"/>
    <cellStyle name="Normal 11 2" xfId="352"/>
    <cellStyle name="Normal 12" xfId="353"/>
    <cellStyle name="Normal 12 2" xfId="354"/>
    <cellStyle name="Normal 13" xfId="355"/>
    <cellStyle name="Normal 13 2" xfId="356"/>
    <cellStyle name="Normal 14" xfId="357"/>
    <cellStyle name="Normal 14 2" xfId="358"/>
    <cellStyle name="Normal 14 3" xfId="359"/>
    <cellStyle name="Normal 15" xfId="360"/>
    <cellStyle name="Normal 15 2" xfId="361"/>
    <cellStyle name="Normal 16" xfId="362"/>
    <cellStyle name="Normal 16 2" xfId="363"/>
    <cellStyle name="Normal 16 3" xfId="364"/>
    <cellStyle name="Normal 16 4" xfId="365"/>
    <cellStyle name="Normal 16 5" xfId="366"/>
    <cellStyle name="Normal 17" xfId="367"/>
    <cellStyle name="Normal 17 2" xfId="368"/>
    <cellStyle name="Normal 18" xfId="369"/>
    <cellStyle name="Normal 18 2" xfId="370"/>
    <cellStyle name="Normal 19" xfId="371"/>
    <cellStyle name="Normal 19 2" xfId="372"/>
    <cellStyle name="Normal 2" xfId="373"/>
    <cellStyle name="Normal 2 10 10" xfId="374"/>
    <cellStyle name="Normal 2 2" xfId="375"/>
    <cellStyle name="Normal 2 2 2" xfId="376"/>
    <cellStyle name="Normal 2 2 3" xfId="377"/>
    <cellStyle name="Normal 2 2 3 2" xfId="378"/>
    <cellStyle name="Normal 2 3" xfId="379"/>
    <cellStyle name="Normal 2 3 2" xfId="380"/>
    <cellStyle name="Normal 2 4" xfId="381"/>
    <cellStyle name="Normal 2 5" xfId="382"/>
    <cellStyle name="Normal 2 5 2" xfId="383"/>
    <cellStyle name="Normal 2 5 2 2" xfId="384"/>
    <cellStyle name="Normal 2 5 3" xfId="385"/>
    <cellStyle name="Normal 2 6" xfId="386"/>
    <cellStyle name="Normal 2 7" xfId="387"/>
    <cellStyle name="Normal 2 8" xfId="388"/>
    <cellStyle name="Normal 2 9" xfId="389"/>
    <cellStyle name="Normal 20" xfId="390"/>
    <cellStyle name="Normal 20 2" xfId="391"/>
    <cellStyle name="Normal 21" xfId="392"/>
    <cellStyle name="Normal 21 2" xfId="393"/>
    <cellStyle name="Normal 22" xfId="394"/>
    <cellStyle name="Normal 23" xfId="395"/>
    <cellStyle name="Normal 24" xfId="396"/>
    <cellStyle name="Normal 25" xfId="397"/>
    <cellStyle name="Normal 26" xfId="398"/>
    <cellStyle name="Normal 27" xfId="399"/>
    <cellStyle name="Normal 28" xfId="400"/>
    <cellStyle name="Normal 29" xfId="401"/>
    <cellStyle name="Normal 3" xfId="402"/>
    <cellStyle name="Normal 3 2" xfId="403"/>
    <cellStyle name="Normal 3 2 2" xfId="404"/>
    <cellStyle name="Normal 3 3" xfId="405"/>
    <cellStyle name="Normal 3 4" xfId="406"/>
    <cellStyle name="Normal 3 5" xfId="407"/>
    <cellStyle name="Normal 30" xfId="408"/>
    <cellStyle name="Normal 31" xfId="409"/>
    <cellStyle name="Normal 32" xfId="410"/>
    <cellStyle name="Normal 33" xfId="411"/>
    <cellStyle name="Normal 34" xfId="412"/>
    <cellStyle name="Normal 35" xfId="413"/>
    <cellStyle name="Normal 36" xfId="414"/>
    <cellStyle name="Normal 37" xfId="415"/>
    <cellStyle name="Normal 38" xfId="416"/>
    <cellStyle name="Normal 39" xfId="417"/>
    <cellStyle name="Normal 4" xfId="418"/>
    <cellStyle name="Normal 4 2" xfId="419"/>
    <cellStyle name="Normal 4 3" xfId="420"/>
    <cellStyle name="Normal 40" xfId="421"/>
    <cellStyle name="Normal 41" xfId="422"/>
    <cellStyle name="Normal 42" xfId="423"/>
    <cellStyle name="Normal 43" xfId="424"/>
    <cellStyle name="Normal 44" xfId="425"/>
    <cellStyle name="Normal 45" xfId="426"/>
    <cellStyle name="Normal 46" xfId="427"/>
    <cellStyle name="Normal 47" xfId="428"/>
    <cellStyle name="Normal 48" xfId="429"/>
    <cellStyle name="Normal 49" xfId="430"/>
    <cellStyle name="Normal 5" xfId="431"/>
    <cellStyle name="Normal 5 2" xfId="432"/>
    <cellStyle name="Normal 5 2 2" xfId="433"/>
    <cellStyle name="Normal 5 2 3" xfId="434"/>
    <cellStyle name="Normal 5 3" xfId="435"/>
    <cellStyle name="Normal 5 4" xfId="436"/>
    <cellStyle name="Normal 5 5" xfId="437"/>
    <cellStyle name="Normal 50" xfId="438"/>
    <cellStyle name="Normal 51" xfId="439"/>
    <cellStyle name="Normal 52" xfId="440"/>
    <cellStyle name="Normal 53" xfId="441"/>
    <cellStyle name="Normal 54" xfId="442"/>
    <cellStyle name="Normal 55" xfId="443"/>
    <cellStyle name="Normal 56" xfId="444"/>
    <cellStyle name="Normal 57" xfId="445"/>
    <cellStyle name="Normal 58" xfId="446"/>
    <cellStyle name="Normal 59" xfId="447"/>
    <cellStyle name="Normal 6" xfId="448"/>
    <cellStyle name="Normal 6 2" xfId="449"/>
    <cellStyle name="Normal 60" xfId="450"/>
    <cellStyle name="Normal 61" xfId="451"/>
    <cellStyle name="Normal 62" xfId="452"/>
    <cellStyle name="Normal 63" xfId="453"/>
    <cellStyle name="Normal 64" xfId="454"/>
    <cellStyle name="Normal 65" xfId="455"/>
    <cellStyle name="Normal 66" xfId="456"/>
    <cellStyle name="Normal 67" xfId="457"/>
    <cellStyle name="Normal 68" xfId="458"/>
    <cellStyle name="Normal 69" xfId="459"/>
    <cellStyle name="Normal 7" xfId="460"/>
    <cellStyle name="Normal 7 2" xfId="461"/>
    <cellStyle name="Normal 70" xfId="462"/>
    <cellStyle name="Normal 70 2" xfId="463"/>
    <cellStyle name="Normal 71" xfId="464"/>
    <cellStyle name="Normal 72" xfId="465"/>
    <cellStyle name="Normal 73" xfId="466"/>
    <cellStyle name="Normal 74" xfId="467"/>
    <cellStyle name="Normal 75" xfId="468"/>
    <cellStyle name="Normal 76" xfId="469"/>
    <cellStyle name="Normal 77" xfId="470"/>
    <cellStyle name="Normal 78" xfId="471"/>
    <cellStyle name="Normal 79" xfId="472"/>
    <cellStyle name="Normal 8" xfId="473"/>
    <cellStyle name="Normal 80" xfId="474"/>
    <cellStyle name="Normal 81" xfId="475"/>
    <cellStyle name="Normal 82" xfId="476"/>
    <cellStyle name="Normal 83" xfId="477"/>
    <cellStyle name="Normal 84" xfId="478"/>
    <cellStyle name="Normal 84 2" xfId="479"/>
    <cellStyle name="Normal 85" xfId="480"/>
    <cellStyle name="Normal 86" xfId="481"/>
    <cellStyle name="Normal 87" xfId="482"/>
    <cellStyle name="Normal 87 2" xfId="483"/>
    <cellStyle name="Normal 87 3" xfId="484"/>
    <cellStyle name="Normal 88" xfId="485"/>
    <cellStyle name="Normal 89" xfId="486"/>
    <cellStyle name="Normal 9" xfId="487"/>
    <cellStyle name="Normal 9 2" xfId="488"/>
    <cellStyle name="Normal 90" xfId="489"/>
    <cellStyle name="Normal 91" xfId="490"/>
    <cellStyle name="Normal 92" xfId="491"/>
    <cellStyle name="Normal 93" xfId="492"/>
    <cellStyle name="Normal 94" xfId="493"/>
    <cellStyle name="Normal 95" xfId="494"/>
    <cellStyle name="Normal 96" xfId="495"/>
    <cellStyle name="Normal 97" xfId="496"/>
    <cellStyle name="Normal 98" xfId="497"/>
    <cellStyle name="Normal 99" xfId="498"/>
    <cellStyle name="Normal_TFI-POD" xfId="499"/>
    <cellStyle name="normálne_Hárok1" xfId="500"/>
    <cellStyle name="normální_Hárok1" xfId="501"/>
    <cellStyle name="Normalno 2" xfId="502"/>
    <cellStyle name="Normalno 2 2" xfId="503"/>
    <cellStyle name="Note" xfId="504"/>
    <cellStyle name="Note 2" xfId="505"/>
    <cellStyle name="Note 3" xfId="506"/>
    <cellStyle name="Note 4" xfId="507"/>
    <cellStyle name="Notiz" xfId="508"/>
    <cellStyle name="Notiz 2" xfId="509"/>
    <cellStyle name="Obično 2" xfId="510"/>
    <cellStyle name="Obično 2 2" xfId="511"/>
    <cellStyle name="Obično 2 3" xfId="512"/>
    <cellStyle name="Obično 3" xfId="513"/>
    <cellStyle name="Obično 3 2" xfId="514"/>
    <cellStyle name="Obično 4" xfId="515"/>
    <cellStyle name="Obično_05-03 Temeljnica za knjiženje" xfId="516"/>
    <cellStyle name="Output" xfId="517"/>
    <cellStyle name="Output 2" xfId="518"/>
    <cellStyle name="Output 3" xfId="519"/>
    <cellStyle name="Output 4" xfId="520"/>
    <cellStyle name="Percent" xfId="521"/>
    <cellStyle name="Percent [2]" xfId="522"/>
    <cellStyle name="Percent [2] 2" xfId="523"/>
    <cellStyle name="Percent 10" xfId="524"/>
    <cellStyle name="Percent 11" xfId="525"/>
    <cellStyle name="Percent 12" xfId="526"/>
    <cellStyle name="Percent 13" xfId="527"/>
    <cellStyle name="Percent 14" xfId="528"/>
    <cellStyle name="Percent 15" xfId="529"/>
    <cellStyle name="Percent 16" xfId="530"/>
    <cellStyle name="Percent 17" xfId="531"/>
    <cellStyle name="Percent 18" xfId="532"/>
    <cellStyle name="Percent 19" xfId="533"/>
    <cellStyle name="Percent 2" xfId="534"/>
    <cellStyle name="Percent 2 2" xfId="535"/>
    <cellStyle name="Percent 2 3" xfId="536"/>
    <cellStyle name="Percent 20" xfId="537"/>
    <cellStyle name="Percent 21" xfId="538"/>
    <cellStyle name="Percent 22" xfId="539"/>
    <cellStyle name="Percent 23" xfId="540"/>
    <cellStyle name="Percent 24" xfId="541"/>
    <cellStyle name="Percent 25" xfId="542"/>
    <cellStyle name="Percent 26" xfId="543"/>
    <cellStyle name="Percent 27" xfId="544"/>
    <cellStyle name="Percent 28" xfId="545"/>
    <cellStyle name="Percent 29" xfId="546"/>
    <cellStyle name="Percent 3" xfId="547"/>
    <cellStyle name="Percent 3 2" xfId="548"/>
    <cellStyle name="Percent 30" xfId="549"/>
    <cellStyle name="Percent 31" xfId="550"/>
    <cellStyle name="Percent 32" xfId="551"/>
    <cellStyle name="Percent 33" xfId="552"/>
    <cellStyle name="Percent 34" xfId="553"/>
    <cellStyle name="Percent 35" xfId="554"/>
    <cellStyle name="Percent 36" xfId="555"/>
    <cellStyle name="Percent 37" xfId="556"/>
    <cellStyle name="Percent 38" xfId="557"/>
    <cellStyle name="Percent 39" xfId="558"/>
    <cellStyle name="Percent 4" xfId="559"/>
    <cellStyle name="Percent 4 2" xfId="560"/>
    <cellStyle name="Percent 40" xfId="561"/>
    <cellStyle name="Percent 41" xfId="562"/>
    <cellStyle name="Percent 42" xfId="563"/>
    <cellStyle name="Percent 43" xfId="564"/>
    <cellStyle name="Percent 44" xfId="565"/>
    <cellStyle name="Percent 45" xfId="566"/>
    <cellStyle name="Percent 46" xfId="567"/>
    <cellStyle name="Percent 47" xfId="568"/>
    <cellStyle name="Percent 48" xfId="569"/>
    <cellStyle name="Percent 49" xfId="570"/>
    <cellStyle name="Percent 5" xfId="571"/>
    <cellStyle name="Percent 5 2" xfId="572"/>
    <cellStyle name="Percent 5 2 2" xfId="573"/>
    <cellStyle name="Percent 50" xfId="574"/>
    <cellStyle name="Percent 51" xfId="575"/>
    <cellStyle name="Percent 52" xfId="576"/>
    <cellStyle name="Percent 53" xfId="577"/>
    <cellStyle name="Percent 54" xfId="578"/>
    <cellStyle name="Percent 55" xfId="579"/>
    <cellStyle name="Percent 56" xfId="580"/>
    <cellStyle name="Percent 57" xfId="581"/>
    <cellStyle name="Percent 58" xfId="582"/>
    <cellStyle name="Percent 59" xfId="583"/>
    <cellStyle name="Percent 6" xfId="584"/>
    <cellStyle name="Percent 6 2" xfId="585"/>
    <cellStyle name="Percent 60" xfId="586"/>
    <cellStyle name="Percent 61" xfId="587"/>
    <cellStyle name="Percent 62" xfId="588"/>
    <cellStyle name="Percent 63" xfId="589"/>
    <cellStyle name="Percent 64" xfId="590"/>
    <cellStyle name="Percent 65" xfId="591"/>
    <cellStyle name="Percent 66" xfId="592"/>
    <cellStyle name="Percent 67" xfId="593"/>
    <cellStyle name="Percent 7" xfId="594"/>
    <cellStyle name="Percent 8" xfId="595"/>
    <cellStyle name="Percent 9" xfId="596"/>
    <cellStyle name="personal" xfId="597"/>
    <cellStyle name="personal 2" xfId="598"/>
    <cellStyle name="personal 3" xfId="599"/>
    <cellStyle name="Porcentual_Hoja1" xfId="600"/>
    <cellStyle name="Prozent_ChartsSPORT" xfId="601"/>
    <cellStyle name="S0" xfId="602"/>
    <cellStyle name="S0 2" xfId="603"/>
    <cellStyle name="S1" xfId="604"/>
    <cellStyle name="S1 2" xfId="605"/>
    <cellStyle name="S10" xfId="606"/>
    <cellStyle name="S10 2" xfId="607"/>
    <cellStyle name="S11" xfId="608"/>
    <cellStyle name="S11 2" xfId="609"/>
    <cellStyle name="S12" xfId="610"/>
    <cellStyle name="S12 2" xfId="611"/>
    <cellStyle name="S13" xfId="612"/>
    <cellStyle name="S13 2" xfId="613"/>
    <cellStyle name="S14" xfId="614"/>
    <cellStyle name="S14 2" xfId="615"/>
    <cellStyle name="S15" xfId="616"/>
    <cellStyle name="S15 2" xfId="617"/>
    <cellStyle name="S16" xfId="618"/>
    <cellStyle name="S16 2" xfId="619"/>
    <cellStyle name="S17" xfId="620"/>
    <cellStyle name="S17 2" xfId="621"/>
    <cellStyle name="S18" xfId="622"/>
    <cellStyle name="S18 2" xfId="623"/>
    <cellStyle name="S19" xfId="624"/>
    <cellStyle name="S19 2" xfId="625"/>
    <cellStyle name="S2" xfId="626"/>
    <cellStyle name="S2 2" xfId="627"/>
    <cellStyle name="S20" xfId="628"/>
    <cellStyle name="S20 2" xfId="629"/>
    <cellStyle name="S3" xfId="630"/>
    <cellStyle name="S3 2" xfId="631"/>
    <cellStyle name="S4" xfId="632"/>
    <cellStyle name="S4 2" xfId="633"/>
    <cellStyle name="S5" xfId="634"/>
    <cellStyle name="S5 2" xfId="635"/>
    <cellStyle name="S6" xfId="636"/>
    <cellStyle name="S6 2" xfId="637"/>
    <cellStyle name="S7" xfId="638"/>
    <cellStyle name="S7 2" xfId="639"/>
    <cellStyle name="S8" xfId="640"/>
    <cellStyle name="S8 2" xfId="641"/>
    <cellStyle name="S9" xfId="642"/>
    <cellStyle name="S9 2" xfId="643"/>
    <cellStyle name="SAPBEXaggData" xfId="644"/>
    <cellStyle name="SAPBEXaggData 2" xfId="645"/>
    <cellStyle name="SAPBEXaggDataEmph" xfId="646"/>
    <cellStyle name="SAPBEXaggDataEmph 2" xfId="647"/>
    <cellStyle name="SAPBEXaggItem" xfId="648"/>
    <cellStyle name="SAPBEXaggItem 2" xfId="649"/>
    <cellStyle name="SAPBEXaggItemX" xfId="650"/>
    <cellStyle name="SAPBEXaggItemX 2" xfId="651"/>
    <cellStyle name="SAPBEXchaText" xfId="652"/>
    <cellStyle name="SAPBEXchaText 2" xfId="653"/>
    <cellStyle name="SAPBEXexcBad7" xfId="654"/>
    <cellStyle name="SAPBEXexcBad7 2" xfId="655"/>
    <cellStyle name="SAPBEXexcBad8" xfId="656"/>
    <cellStyle name="SAPBEXexcBad8 2" xfId="657"/>
    <cellStyle name="SAPBEXexcBad9" xfId="658"/>
    <cellStyle name="SAPBEXexcBad9 2" xfId="659"/>
    <cellStyle name="SAPBEXexcCritical4" xfId="660"/>
    <cellStyle name="SAPBEXexcCritical4 2" xfId="661"/>
    <cellStyle name="SAPBEXexcCritical5" xfId="662"/>
    <cellStyle name="SAPBEXexcCritical5 2" xfId="663"/>
    <cellStyle name="SAPBEXexcCritical6" xfId="664"/>
    <cellStyle name="SAPBEXexcCritical6 2" xfId="665"/>
    <cellStyle name="SAPBEXexcGood1" xfId="666"/>
    <cellStyle name="SAPBEXexcGood1 2" xfId="667"/>
    <cellStyle name="SAPBEXexcGood2" xfId="668"/>
    <cellStyle name="SAPBEXexcGood2 2" xfId="669"/>
    <cellStyle name="SAPBEXexcGood3" xfId="670"/>
    <cellStyle name="SAPBEXexcGood3 2" xfId="671"/>
    <cellStyle name="SAPBEXfilterDrill" xfId="672"/>
    <cellStyle name="SAPBEXfilterDrill 2" xfId="673"/>
    <cellStyle name="SAPBEXfilterItem" xfId="674"/>
    <cellStyle name="SAPBEXfilterItem 2" xfId="675"/>
    <cellStyle name="SAPBEXfilterText" xfId="676"/>
    <cellStyle name="SAPBEXfilterText 2" xfId="677"/>
    <cellStyle name="SAPBEXformats" xfId="678"/>
    <cellStyle name="SAPBEXformats 2" xfId="679"/>
    <cellStyle name="SAPBEXheaderItem" xfId="680"/>
    <cellStyle name="SAPBEXheaderItem 2" xfId="681"/>
    <cellStyle name="SAPBEXheaderText" xfId="682"/>
    <cellStyle name="SAPBEXheaderText 2" xfId="683"/>
    <cellStyle name="SAPBEXHLevel0" xfId="684"/>
    <cellStyle name="SAPBEXHLevel0 2" xfId="685"/>
    <cellStyle name="SAPBEXHLevel0X" xfId="686"/>
    <cellStyle name="SAPBEXHLevel0X 2" xfId="687"/>
    <cellStyle name="SAPBEXHLevel1" xfId="688"/>
    <cellStyle name="SAPBEXHLevel1 2" xfId="689"/>
    <cellStyle name="SAPBEXHLevel1X" xfId="690"/>
    <cellStyle name="SAPBEXHLevel1X 2" xfId="691"/>
    <cellStyle name="SAPBEXHLevel2" xfId="692"/>
    <cellStyle name="SAPBEXHLevel2 2" xfId="693"/>
    <cellStyle name="SAPBEXHLevel2X" xfId="694"/>
    <cellStyle name="SAPBEXHLevel2X 2" xfId="695"/>
    <cellStyle name="SAPBEXHLevel3" xfId="696"/>
    <cellStyle name="SAPBEXHLevel3 2" xfId="697"/>
    <cellStyle name="SAPBEXHLevel3X" xfId="698"/>
    <cellStyle name="SAPBEXHLevel3X 2" xfId="699"/>
    <cellStyle name="SAPBEXresData" xfId="700"/>
    <cellStyle name="SAPBEXresData 2" xfId="701"/>
    <cellStyle name="SAPBEXresDataEmph" xfId="702"/>
    <cellStyle name="SAPBEXresDataEmph 2" xfId="703"/>
    <cellStyle name="SAPBEXresItem" xfId="704"/>
    <cellStyle name="SAPBEXresItem 2" xfId="705"/>
    <cellStyle name="SAPBEXresItemX" xfId="706"/>
    <cellStyle name="SAPBEXresItemX 2" xfId="707"/>
    <cellStyle name="SAPBEXstdData" xfId="708"/>
    <cellStyle name="SAPBEXstdData 2" xfId="709"/>
    <cellStyle name="SAPBEXstdDataEmph" xfId="710"/>
    <cellStyle name="SAPBEXstdDataEmph 2" xfId="711"/>
    <cellStyle name="SAPBEXstdItem" xfId="712"/>
    <cellStyle name="SAPBEXstdItem 2" xfId="713"/>
    <cellStyle name="SAPBEXstdItemX" xfId="714"/>
    <cellStyle name="SAPBEXstdItemX 2" xfId="715"/>
    <cellStyle name="SAPBEXtitle" xfId="716"/>
    <cellStyle name="SAPBEXtitle 2" xfId="717"/>
    <cellStyle name="SAPBEXundefined" xfId="718"/>
    <cellStyle name="SAPBEXundefined 2" xfId="719"/>
    <cellStyle name="SAPKey" xfId="720"/>
    <cellStyle name="SAPKey 2" xfId="721"/>
    <cellStyle name="SAPLocked" xfId="722"/>
    <cellStyle name="SAPLocked 2" xfId="723"/>
    <cellStyle name="SAPOutput" xfId="724"/>
    <cellStyle name="SAPOutput 2" xfId="725"/>
    <cellStyle name="SAPSpace" xfId="726"/>
    <cellStyle name="SAPSpace 2" xfId="727"/>
    <cellStyle name="SAPText" xfId="728"/>
    <cellStyle name="SAPText 2" xfId="729"/>
    <cellStyle name="SAPUnLocked" xfId="730"/>
    <cellStyle name="SAPUnLocked 2" xfId="731"/>
    <cellStyle name="Schlecht" xfId="732"/>
    <cellStyle name="Schlecht 2" xfId="733"/>
    <cellStyle name="SEM-BPS-head" xfId="734"/>
    <cellStyle name="SEM-BPS-head 2" xfId="735"/>
    <cellStyle name="SEM-BPS-headkey" xfId="736"/>
    <cellStyle name="SEM-BPS-headkey 2" xfId="737"/>
    <cellStyle name="SEM-BPS-input-on" xfId="738"/>
    <cellStyle name="SEM-BPS-input-on 2" xfId="739"/>
    <cellStyle name="SEM-BPS-key" xfId="740"/>
    <cellStyle name="SEM-BPS-key 2" xfId="741"/>
    <cellStyle name="Standard_16-rpt-05.05" xfId="742"/>
    <cellStyle name="Style 1" xfId="743"/>
    <cellStyle name="Style 1 14" xfId="744"/>
    <cellStyle name="Style 1 2" xfId="745"/>
    <cellStyle name="Style 1 3" xfId="746"/>
    <cellStyle name="Tausender" xfId="747"/>
    <cellStyle name="Tausender 2" xfId="748"/>
    <cellStyle name="text" xfId="749"/>
    <cellStyle name="Title" xfId="750"/>
    <cellStyle name="Title 2" xfId="751"/>
    <cellStyle name="Title 3" xfId="752"/>
    <cellStyle name="Title 4" xfId="753"/>
    <cellStyle name="Total" xfId="754"/>
    <cellStyle name="Total 2" xfId="755"/>
    <cellStyle name="Total 3" xfId="756"/>
    <cellStyle name="Total 4" xfId="757"/>
    <cellStyle name="Überschrift" xfId="758"/>
    <cellStyle name="Überschrift 1" xfId="759"/>
    <cellStyle name="Überschrift 1 2" xfId="760"/>
    <cellStyle name="Überschrift 2" xfId="761"/>
    <cellStyle name="Überschrift 2 2" xfId="762"/>
    <cellStyle name="Überschrift 3" xfId="763"/>
    <cellStyle name="Überschrift 3 2" xfId="764"/>
    <cellStyle name="Überschrift 4" xfId="765"/>
    <cellStyle name="Überschrift 4 2" xfId="766"/>
    <cellStyle name="Überschrift 5" xfId="767"/>
    <cellStyle name="Unprot" xfId="768"/>
    <cellStyle name="Unprot 2" xfId="769"/>
    <cellStyle name="Unprot$" xfId="770"/>
    <cellStyle name="Unprot$ 2" xfId="771"/>
    <cellStyle name="Unprot$ 3" xfId="772"/>
    <cellStyle name="Unprotect" xfId="773"/>
    <cellStyle name="Unprotect 2" xfId="774"/>
    <cellStyle name="Verknüpfte Zelle" xfId="775"/>
    <cellStyle name="Verknüpfte Zelle 2" xfId="776"/>
    <cellStyle name="Währung [0]_ChartsSPORT" xfId="777"/>
    <cellStyle name="Währung_ChartsSPORT" xfId="778"/>
    <cellStyle name="Währung0" xfId="779"/>
    <cellStyle name="Währung0 2" xfId="780"/>
    <cellStyle name="Warnender Text" xfId="781"/>
    <cellStyle name="Warnender Text 2" xfId="782"/>
    <cellStyle name="Warning Text" xfId="783"/>
    <cellStyle name="Warning Text 2" xfId="784"/>
    <cellStyle name="Warning Text 3" xfId="785"/>
    <cellStyle name="Warning Text 4" xfId="786"/>
    <cellStyle name="Zarez 2" xfId="787"/>
    <cellStyle name="Zarez 2 2" xfId="788"/>
    <cellStyle name="Zarez 2 3" xfId="789"/>
    <cellStyle name="Zarez 2 4" xfId="790"/>
    <cellStyle name="Zarez 2 5" xfId="791"/>
    <cellStyle name="Zarez 2 6" xfId="792"/>
    <cellStyle name="Zarez_2007 CEMEX Actual Consolidate" xfId="793"/>
    <cellStyle name="Zeile 1" xfId="794"/>
    <cellStyle name="Zeile 2" xfId="795"/>
    <cellStyle name="Zelle überprüfen" xfId="796"/>
    <cellStyle name="Zelle überprüfen 2" xfId="797"/>
    <cellStyle name="Обычный 10" xfId="798"/>
    <cellStyle name="Обычный 13" xfId="799"/>
    <cellStyle name="Обычный 13 2" xfId="800"/>
    <cellStyle name="Обычный 6 2" xfId="801"/>
    <cellStyle name="Обычный 6 2 2" xfId="80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110" zoomScaleSheetLayoutView="110" zoomScalePageLayoutView="0" workbookViewId="0" topLeftCell="A61">
      <selection activeCell="C80" sqref="C80:I80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21" t="s">
        <v>248</v>
      </c>
      <c r="B1" s="222"/>
      <c r="C1" s="222"/>
      <c r="D1" s="64"/>
      <c r="E1" s="64"/>
      <c r="F1" s="64"/>
      <c r="G1" s="64"/>
      <c r="H1" s="64"/>
      <c r="I1" s="65"/>
      <c r="J1" s="7"/>
      <c r="K1" s="7"/>
    </row>
    <row r="2" spans="1:11" ht="12.75">
      <c r="A2" s="182" t="s">
        <v>249</v>
      </c>
      <c r="B2" s="183"/>
      <c r="C2" s="183"/>
      <c r="D2" s="184"/>
      <c r="E2" s="119">
        <v>42370</v>
      </c>
      <c r="F2" s="9"/>
      <c r="G2" s="10" t="s">
        <v>250</v>
      </c>
      <c r="H2" s="119">
        <v>42551</v>
      </c>
      <c r="I2" s="66"/>
      <c r="J2" s="7"/>
      <c r="K2" s="7"/>
    </row>
    <row r="3" spans="1:11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</row>
    <row r="4" spans="1:11" ht="15" customHeight="1">
      <c r="A4" s="185" t="s">
        <v>385</v>
      </c>
      <c r="B4" s="186"/>
      <c r="C4" s="186"/>
      <c r="D4" s="186"/>
      <c r="E4" s="186"/>
      <c r="F4" s="186"/>
      <c r="G4" s="186"/>
      <c r="H4" s="186"/>
      <c r="I4" s="187"/>
      <c r="J4" s="7"/>
      <c r="K4" s="7"/>
    </row>
    <row r="5" spans="1:11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</row>
    <row r="6" spans="1:11" ht="12.75">
      <c r="A6" s="188" t="s">
        <v>251</v>
      </c>
      <c r="B6" s="189"/>
      <c r="C6" s="164" t="s">
        <v>315</v>
      </c>
      <c r="D6" s="165"/>
      <c r="E6" s="192"/>
      <c r="F6" s="192"/>
      <c r="G6" s="192"/>
      <c r="H6" s="192"/>
      <c r="I6" s="72"/>
      <c r="J6" s="7"/>
      <c r="K6" s="7"/>
    </row>
    <row r="7" spans="1:11" ht="12.75">
      <c r="A7" s="73"/>
      <c r="B7" s="19"/>
      <c r="C7" s="13"/>
      <c r="D7" s="13"/>
      <c r="E7" s="192"/>
      <c r="F7" s="192"/>
      <c r="G7" s="192"/>
      <c r="H7" s="192"/>
      <c r="I7" s="72"/>
      <c r="J7" s="7"/>
      <c r="K7" s="7"/>
    </row>
    <row r="8" spans="1:11" ht="12.75">
      <c r="A8" s="190" t="s">
        <v>252</v>
      </c>
      <c r="B8" s="191"/>
      <c r="C8" s="164" t="s">
        <v>316</v>
      </c>
      <c r="D8" s="165"/>
      <c r="E8" s="192"/>
      <c r="F8" s="192"/>
      <c r="G8" s="192"/>
      <c r="H8" s="192"/>
      <c r="I8" s="74"/>
      <c r="J8" s="7"/>
      <c r="K8" s="7"/>
    </row>
    <row r="9" spans="1:11" ht="12.75">
      <c r="A9" s="75"/>
      <c r="B9" s="37"/>
      <c r="C9" s="17"/>
      <c r="D9" s="23"/>
      <c r="E9" s="13"/>
      <c r="F9" s="13"/>
      <c r="G9" s="13"/>
      <c r="H9" s="13"/>
      <c r="I9" s="74"/>
      <c r="J9" s="7"/>
      <c r="K9" s="7"/>
    </row>
    <row r="10" spans="1:11" ht="12.75">
      <c r="A10" s="176" t="s">
        <v>253</v>
      </c>
      <c r="B10" s="180"/>
      <c r="C10" s="164" t="s">
        <v>317</v>
      </c>
      <c r="D10" s="165"/>
      <c r="E10" s="13"/>
      <c r="F10" s="13"/>
      <c r="G10" s="13"/>
      <c r="H10" s="13"/>
      <c r="I10" s="74"/>
      <c r="J10" s="7"/>
      <c r="K10" s="7"/>
    </row>
    <row r="11" spans="1:11" ht="12.75">
      <c r="A11" s="181"/>
      <c r="B11" s="180"/>
      <c r="C11" s="13"/>
      <c r="D11" s="13"/>
      <c r="E11" s="13"/>
      <c r="F11" s="13"/>
      <c r="G11" s="13"/>
      <c r="H11" s="13"/>
      <c r="I11" s="74"/>
      <c r="J11" s="7"/>
      <c r="K11" s="7"/>
    </row>
    <row r="12" spans="1:11" ht="12.75">
      <c r="A12" s="188" t="s">
        <v>254</v>
      </c>
      <c r="B12" s="189"/>
      <c r="C12" s="166" t="s">
        <v>318</v>
      </c>
      <c r="D12" s="196"/>
      <c r="E12" s="196"/>
      <c r="F12" s="196"/>
      <c r="G12" s="196"/>
      <c r="H12" s="196"/>
      <c r="I12" s="197"/>
      <c r="J12" s="7"/>
      <c r="K12" s="7"/>
    </row>
    <row r="13" spans="1:11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</row>
    <row r="14" spans="1:11" ht="12.75">
      <c r="A14" s="188" t="s">
        <v>255</v>
      </c>
      <c r="B14" s="189"/>
      <c r="C14" s="198" t="s">
        <v>319</v>
      </c>
      <c r="D14" s="199"/>
      <c r="E14" s="13"/>
      <c r="F14" s="166" t="s">
        <v>320</v>
      </c>
      <c r="G14" s="196"/>
      <c r="H14" s="196"/>
      <c r="I14" s="197"/>
      <c r="J14" s="7"/>
      <c r="K14" s="7"/>
    </row>
    <row r="15" spans="1:11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</row>
    <row r="16" spans="1:11" ht="12.75">
      <c r="A16" s="188" t="s">
        <v>256</v>
      </c>
      <c r="B16" s="189"/>
      <c r="C16" s="166" t="s">
        <v>321</v>
      </c>
      <c r="D16" s="196"/>
      <c r="E16" s="196"/>
      <c r="F16" s="196"/>
      <c r="G16" s="196"/>
      <c r="H16" s="196"/>
      <c r="I16" s="197"/>
      <c r="J16" s="7"/>
      <c r="K16" s="7"/>
    </row>
    <row r="17" spans="1:11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</row>
    <row r="18" spans="1:11" ht="12.75">
      <c r="A18" s="188" t="s">
        <v>257</v>
      </c>
      <c r="B18" s="189"/>
      <c r="C18" s="193" t="s">
        <v>322</v>
      </c>
      <c r="D18" s="194"/>
      <c r="E18" s="194"/>
      <c r="F18" s="194"/>
      <c r="G18" s="194"/>
      <c r="H18" s="194"/>
      <c r="I18" s="195"/>
      <c r="J18" s="7"/>
      <c r="K18" s="7"/>
    </row>
    <row r="19" spans="1:11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</row>
    <row r="20" spans="1:11" ht="12.75">
      <c r="A20" s="188" t="s">
        <v>258</v>
      </c>
      <c r="B20" s="189"/>
      <c r="C20" s="193" t="s">
        <v>323</v>
      </c>
      <c r="D20" s="194"/>
      <c r="E20" s="194"/>
      <c r="F20" s="194"/>
      <c r="G20" s="194"/>
      <c r="H20" s="194"/>
      <c r="I20" s="195"/>
      <c r="J20" s="7"/>
      <c r="K20" s="7"/>
    </row>
    <row r="21" spans="1:11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</row>
    <row r="22" spans="1:11" ht="12.75">
      <c r="A22" s="188" t="s">
        <v>259</v>
      </c>
      <c r="B22" s="189"/>
      <c r="C22" s="97">
        <v>133</v>
      </c>
      <c r="D22" s="166" t="s">
        <v>320</v>
      </c>
      <c r="E22" s="200"/>
      <c r="F22" s="201"/>
      <c r="G22" s="188"/>
      <c r="H22" s="202"/>
      <c r="I22" s="76"/>
      <c r="J22" s="7"/>
      <c r="K22" s="7"/>
    </row>
    <row r="23" spans="1:11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</row>
    <row r="24" spans="1:11" ht="12.75">
      <c r="A24" s="188" t="s">
        <v>260</v>
      </c>
      <c r="B24" s="189"/>
      <c r="C24" s="97">
        <v>21</v>
      </c>
      <c r="D24" s="166" t="s">
        <v>324</v>
      </c>
      <c r="E24" s="200"/>
      <c r="F24" s="200"/>
      <c r="G24" s="201"/>
      <c r="H24" s="38" t="s">
        <v>261</v>
      </c>
      <c r="I24" s="162">
        <v>1385</v>
      </c>
      <c r="J24" s="7"/>
      <c r="K24" s="7"/>
    </row>
    <row r="25" spans="1:11" ht="12.75">
      <c r="A25" s="73"/>
      <c r="B25" s="19"/>
      <c r="C25" s="13"/>
      <c r="D25" s="21"/>
      <c r="E25" s="21"/>
      <c r="F25" s="21"/>
      <c r="G25" s="19"/>
      <c r="H25" s="19" t="s">
        <v>309</v>
      </c>
      <c r="I25" s="77"/>
      <c r="J25" s="7"/>
      <c r="K25" s="7"/>
    </row>
    <row r="26" spans="1:11" ht="12.75">
      <c r="A26" s="188" t="s">
        <v>262</v>
      </c>
      <c r="B26" s="189"/>
      <c r="C26" s="103" t="s">
        <v>325</v>
      </c>
      <c r="D26" s="22"/>
      <c r="E26" s="26"/>
      <c r="F26" s="21"/>
      <c r="G26" s="203" t="s">
        <v>263</v>
      </c>
      <c r="H26" s="189"/>
      <c r="I26" s="98" t="s">
        <v>314</v>
      </c>
      <c r="J26" s="7"/>
      <c r="K26" s="7"/>
    </row>
    <row r="27" spans="1:11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</row>
    <row r="28" spans="1:11" ht="12.75">
      <c r="A28" s="205" t="s">
        <v>264</v>
      </c>
      <c r="B28" s="206"/>
      <c r="C28" s="207"/>
      <c r="D28" s="207"/>
      <c r="E28" s="208" t="s">
        <v>265</v>
      </c>
      <c r="F28" s="209"/>
      <c r="G28" s="209"/>
      <c r="H28" s="210" t="s">
        <v>266</v>
      </c>
      <c r="I28" s="211"/>
      <c r="J28" s="7"/>
      <c r="K28" s="7"/>
    </row>
    <row r="29" spans="1:11" ht="12.75">
      <c r="A29" s="79"/>
      <c r="B29" s="26"/>
      <c r="C29" s="26"/>
      <c r="D29" s="23"/>
      <c r="E29" s="13"/>
      <c r="F29" s="13"/>
      <c r="G29" s="13"/>
      <c r="H29" s="24"/>
      <c r="I29" s="78"/>
      <c r="J29" s="7"/>
      <c r="K29" s="7"/>
    </row>
    <row r="30" spans="1:11" ht="12.75">
      <c r="A30" s="169" t="s">
        <v>355</v>
      </c>
      <c r="B30" s="167"/>
      <c r="C30" s="167"/>
      <c r="D30" s="168"/>
      <c r="E30" s="169" t="s">
        <v>326</v>
      </c>
      <c r="F30" s="167"/>
      <c r="G30" s="167"/>
      <c r="H30" s="171" t="s">
        <v>327</v>
      </c>
      <c r="I30" s="172"/>
      <c r="J30" s="7"/>
      <c r="K30" s="7"/>
    </row>
    <row r="31" spans="1:11" ht="12.75">
      <c r="A31" s="104"/>
      <c r="B31" s="105"/>
      <c r="C31" s="106"/>
      <c r="D31" s="204"/>
      <c r="E31" s="204"/>
      <c r="F31" s="204"/>
      <c r="G31" s="204"/>
      <c r="H31" s="17"/>
      <c r="I31" s="80"/>
      <c r="J31" s="7"/>
      <c r="K31" s="7"/>
    </row>
    <row r="32" spans="1:11" ht="12.75">
      <c r="A32" s="169" t="s">
        <v>328</v>
      </c>
      <c r="B32" s="167"/>
      <c r="C32" s="167"/>
      <c r="D32" s="168"/>
      <c r="E32" s="169" t="s">
        <v>329</v>
      </c>
      <c r="F32" s="167"/>
      <c r="G32" s="167"/>
      <c r="H32" s="171" t="s">
        <v>330</v>
      </c>
      <c r="I32" s="172"/>
      <c r="J32" s="7"/>
      <c r="K32" s="7"/>
    </row>
    <row r="33" spans="1:11" ht="12.75">
      <c r="A33" s="104"/>
      <c r="B33" s="105"/>
      <c r="C33" s="106"/>
      <c r="D33" s="107"/>
      <c r="E33" s="107"/>
      <c r="F33" s="107"/>
      <c r="G33" s="108"/>
      <c r="H33" s="17"/>
      <c r="I33" s="81"/>
      <c r="J33" s="7"/>
      <c r="K33" s="7"/>
    </row>
    <row r="34" spans="1:11" ht="12.75">
      <c r="A34" s="169" t="s">
        <v>331</v>
      </c>
      <c r="B34" s="167"/>
      <c r="C34" s="167"/>
      <c r="D34" s="168"/>
      <c r="E34" s="169" t="s">
        <v>332</v>
      </c>
      <c r="F34" s="167"/>
      <c r="G34" s="167"/>
      <c r="H34" s="171" t="s">
        <v>333</v>
      </c>
      <c r="I34" s="172"/>
      <c r="J34" s="7"/>
      <c r="K34" s="7"/>
    </row>
    <row r="35" spans="1:11" ht="12.75">
      <c r="A35" s="109"/>
      <c r="B35" s="110"/>
      <c r="C35" s="178"/>
      <c r="D35" s="179"/>
      <c r="E35" s="23"/>
      <c r="F35" s="178"/>
      <c r="G35" s="179"/>
      <c r="H35" s="17"/>
      <c r="I35" s="85"/>
      <c r="J35" s="7"/>
      <c r="K35" s="7"/>
    </row>
    <row r="36" spans="1:11" ht="12.75">
      <c r="A36" s="169" t="s">
        <v>334</v>
      </c>
      <c r="B36" s="167"/>
      <c r="C36" s="167"/>
      <c r="D36" s="168"/>
      <c r="E36" s="169" t="s">
        <v>329</v>
      </c>
      <c r="F36" s="167"/>
      <c r="G36" s="167"/>
      <c r="H36" s="171" t="s">
        <v>335</v>
      </c>
      <c r="I36" s="172"/>
      <c r="J36" s="7"/>
      <c r="K36" s="7"/>
    </row>
    <row r="37" spans="1:11" ht="12.75">
      <c r="A37" s="109"/>
      <c r="B37" s="110"/>
      <c r="C37" s="111"/>
      <c r="D37" s="112"/>
      <c r="E37" s="23"/>
      <c r="F37" s="111"/>
      <c r="G37" s="112"/>
      <c r="H37" s="17"/>
      <c r="I37" s="85"/>
      <c r="J37" s="7"/>
      <c r="K37" s="7"/>
    </row>
    <row r="38" spans="1:11" ht="12.75">
      <c r="A38" s="169" t="s">
        <v>336</v>
      </c>
      <c r="B38" s="167"/>
      <c r="C38" s="167"/>
      <c r="D38" s="168"/>
      <c r="E38" s="169" t="s">
        <v>329</v>
      </c>
      <c r="F38" s="167"/>
      <c r="G38" s="167"/>
      <c r="H38" s="171" t="s">
        <v>337</v>
      </c>
      <c r="I38" s="172"/>
      <c r="J38" s="7"/>
      <c r="K38" s="7"/>
    </row>
    <row r="39" spans="1:11" ht="12.75">
      <c r="A39" s="109"/>
      <c r="B39" s="110"/>
      <c r="C39" s="178"/>
      <c r="D39" s="179"/>
      <c r="E39" s="23"/>
      <c r="F39" s="178"/>
      <c r="G39" s="179"/>
      <c r="H39" s="17"/>
      <c r="I39" s="85"/>
      <c r="J39" s="7"/>
      <c r="K39" s="7"/>
    </row>
    <row r="40" spans="1:11" ht="12.75">
      <c r="A40" s="169" t="s">
        <v>338</v>
      </c>
      <c r="B40" s="167"/>
      <c r="C40" s="167"/>
      <c r="D40" s="168"/>
      <c r="E40" s="169" t="s">
        <v>339</v>
      </c>
      <c r="F40" s="167"/>
      <c r="G40" s="167"/>
      <c r="H40" s="171" t="s">
        <v>340</v>
      </c>
      <c r="I40" s="172"/>
      <c r="J40" s="7"/>
      <c r="K40" s="7"/>
    </row>
    <row r="41" spans="1:11" ht="12.75">
      <c r="A41" s="109"/>
      <c r="B41" s="110"/>
      <c r="C41" s="178"/>
      <c r="D41" s="179"/>
      <c r="E41" s="23"/>
      <c r="F41" s="178"/>
      <c r="G41" s="179"/>
      <c r="H41" s="17"/>
      <c r="I41" s="85"/>
      <c r="J41" s="7"/>
      <c r="K41" s="7"/>
    </row>
    <row r="42" spans="1:11" ht="12.75">
      <c r="A42" s="169" t="s">
        <v>341</v>
      </c>
      <c r="B42" s="167"/>
      <c r="C42" s="167"/>
      <c r="D42" s="168"/>
      <c r="E42" s="169" t="s">
        <v>342</v>
      </c>
      <c r="F42" s="167"/>
      <c r="G42" s="167"/>
      <c r="H42" s="171" t="s">
        <v>343</v>
      </c>
      <c r="I42" s="172"/>
      <c r="J42" s="7"/>
      <c r="K42" s="7"/>
    </row>
    <row r="43" spans="1:11" ht="12.75">
      <c r="A43" s="109"/>
      <c r="B43" s="110"/>
      <c r="C43" s="178"/>
      <c r="D43" s="179"/>
      <c r="E43" s="23"/>
      <c r="F43" s="178"/>
      <c r="G43" s="179"/>
      <c r="H43" s="17"/>
      <c r="I43" s="85"/>
      <c r="J43" s="7"/>
      <c r="K43" s="7"/>
    </row>
    <row r="44" spans="1:11" ht="12.75">
      <c r="A44" s="169" t="s">
        <v>344</v>
      </c>
      <c r="B44" s="167"/>
      <c r="C44" s="167"/>
      <c r="D44" s="168"/>
      <c r="E44" s="169" t="s">
        <v>339</v>
      </c>
      <c r="F44" s="167"/>
      <c r="G44" s="167"/>
      <c r="H44" s="171" t="s">
        <v>345</v>
      </c>
      <c r="I44" s="172"/>
      <c r="J44" s="7"/>
      <c r="K44" s="7"/>
    </row>
    <row r="45" spans="1:11" ht="12.75">
      <c r="A45" s="109"/>
      <c r="B45" s="110"/>
      <c r="C45" s="178"/>
      <c r="D45" s="179"/>
      <c r="E45" s="23"/>
      <c r="F45" s="178"/>
      <c r="G45" s="179"/>
      <c r="H45" s="17"/>
      <c r="I45" s="85"/>
      <c r="J45" s="7"/>
      <c r="K45" s="7"/>
    </row>
    <row r="46" spans="1:11" ht="12.75">
      <c r="A46" s="169" t="s">
        <v>346</v>
      </c>
      <c r="B46" s="167"/>
      <c r="C46" s="167"/>
      <c r="D46" s="168"/>
      <c r="E46" s="169" t="s">
        <v>347</v>
      </c>
      <c r="F46" s="167"/>
      <c r="G46" s="167"/>
      <c r="H46" s="171" t="s">
        <v>348</v>
      </c>
      <c r="I46" s="172"/>
      <c r="J46" s="7"/>
      <c r="K46" s="7"/>
    </row>
    <row r="47" spans="1:11" ht="12.75">
      <c r="A47" s="109"/>
      <c r="B47" s="110"/>
      <c r="C47" s="178"/>
      <c r="D47" s="179"/>
      <c r="E47" s="23"/>
      <c r="F47" s="178"/>
      <c r="G47" s="179"/>
      <c r="H47" s="17"/>
      <c r="I47" s="85"/>
      <c r="J47" s="7"/>
      <c r="K47" s="7"/>
    </row>
    <row r="48" spans="1:11" ht="12.75">
      <c r="A48" s="169" t="s">
        <v>349</v>
      </c>
      <c r="B48" s="167"/>
      <c r="C48" s="167"/>
      <c r="D48" s="168"/>
      <c r="E48" s="169" t="s">
        <v>329</v>
      </c>
      <c r="F48" s="167"/>
      <c r="G48" s="167"/>
      <c r="H48" s="171" t="s">
        <v>350</v>
      </c>
      <c r="I48" s="172"/>
      <c r="J48" s="7"/>
      <c r="K48" s="7"/>
    </row>
    <row r="49" spans="1:11" ht="12.75">
      <c r="A49" s="109"/>
      <c r="B49" s="110"/>
      <c r="C49" s="178"/>
      <c r="D49" s="179"/>
      <c r="E49" s="23"/>
      <c r="F49" s="178"/>
      <c r="G49" s="179"/>
      <c r="H49" s="17"/>
      <c r="I49" s="85"/>
      <c r="J49" s="7"/>
      <c r="K49" s="7"/>
    </row>
    <row r="50" spans="1:11" ht="12.75">
      <c r="A50" s="169" t="s">
        <v>373</v>
      </c>
      <c r="B50" s="167"/>
      <c r="C50" s="167"/>
      <c r="D50" s="168"/>
      <c r="E50" s="169" t="s">
        <v>329</v>
      </c>
      <c r="F50" s="167"/>
      <c r="G50" s="167"/>
      <c r="H50" s="171" t="s">
        <v>360</v>
      </c>
      <c r="I50" s="172"/>
      <c r="J50" s="7"/>
      <c r="K50" s="7"/>
    </row>
    <row r="51" spans="1:11" ht="12.75">
      <c r="A51" s="109"/>
      <c r="B51" s="110"/>
      <c r="C51" s="178"/>
      <c r="D51" s="179"/>
      <c r="E51" s="23"/>
      <c r="F51" s="178"/>
      <c r="G51" s="179"/>
      <c r="H51" s="17"/>
      <c r="I51" s="85"/>
      <c r="J51" s="7"/>
      <c r="K51" s="7"/>
    </row>
    <row r="52" spans="1:11" ht="12.75">
      <c r="A52" s="169" t="s">
        <v>356</v>
      </c>
      <c r="B52" s="170"/>
      <c r="C52" s="170"/>
      <c r="D52" s="175"/>
      <c r="E52" s="169" t="s">
        <v>357</v>
      </c>
      <c r="F52" s="170"/>
      <c r="G52" s="170"/>
      <c r="H52" s="171" t="s">
        <v>358</v>
      </c>
      <c r="I52" s="172"/>
      <c r="J52" s="7"/>
      <c r="K52" s="7"/>
    </row>
    <row r="53" spans="1:11" ht="12.75">
      <c r="A53" s="109"/>
      <c r="B53" s="110"/>
      <c r="C53" s="111"/>
      <c r="D53" s="112"/>
      <c r="E53" s="23"/>
      <c r="F53" s="111"/>
      <c r="G53" s="112"/>
      <c r="H53" s="17"/>
      <c r="I53" s="85"/>
      <c r="J53" s="7"/>
      <c r="K53" s="7"/>
    </row>
    <row r="54" spans="1:11" ht="12.75">
      <c r="A54" s="169" t="s">
        <v>372</v>
      </c>
      <c r="B54" s="167"/>
      <c r="C54" s="167"/>
      <c r="D54" s="168"/>
      <c r="E54" s="169" t="s">
        <v>332</v>
      </c>
      <c r="F54" s="167"/>
      <c r="G54" s="167"/>
      <c r="H54" s="171" t="s">
        <v>351</v>
      </c>
      <c r="I54" s="172"/>
      <c r="J54" s="7"/>
      <c r="K54" s="7"/>
    </row>
    <row r="55" spans="1:11" ht="12.75">
      <c r="A55" s="109"/>
      <c r="B55" s="110"/>
      <c r="C55" s="178"/>
      <c r="D55" s="179"/>
      <c r="E55" s="23"/>
      <c r="F55" s="178"/>
      <c r="G55" s="179"/>
      <c r="H55" s="13"/>
      <c r="I55" s="74"/>
      <c r="J55" s="7"/>
      <c r="K55" s="7"/>
    </row>
    <row r="56" spans="1:11" ht="12.75">
      <c r="A56" s="169" t="s">
        <v>352</v>
      </c>
      <c r="B56" s="167"/>
      <c r="C56" s="167"/>
      <c r="D56" s="168"/>
      <c r="E56" s="169" t="s">
        <v>353</v>
      </c>
      <c r="F56" s="167"/>
      <c r="G56" s="167"/>
      <c r="H56" s="164"/>
      <c r="I56" s="165"/>
      <c r="J56" s="7"/>
      <c r="K56" s="7"/>
    </row>
    <row r="57" spans="1:11" ht="12.75">
      <c r="A57" s="99"/>
      <c r="B57" s="100"/>
      <c r="C57" s="100"/>
      <c r="D57" s="100"/>
      <c r="E57" s="20"/>
      <c r="F57" s="100"/>
      <c r="G57" s="100"/>
      <c r="H57" s="101"/>
      <c r="I57" s="83"/>
      <c r="J57" s="7"/>
      <c r="K57" s="7"/>
    </row>
    <row r="58" spans="1:11" ht="12.75">
      <c r="A58" s="169" t="s">
        <v>361</v>
      </c>
      <c r="B58" s="167"/>
      <c r="C58" s="167"/>
      <c r="D58" s="168"/>
      <c r="E58" s="169" t="s">
        <v>362</v>
      </c>
      <c r="F58" s="167"/>
      <c r="G58" s="167"/>
      <c r="H58" s="171"/>
      <c r="I58" s="172"/>
      <c r="J58" s="7"/>
      <c r="K58" s="7"/>
    </row>
    <row r="59" spans="1:11" ht="12.75">
      <c r="A59" s="113"/>
      <c r="B59" s="113"/>
      <c r="C59" s="113"/>
      <c r="D59" s="113"/>
      <c r="E59" s="113"/>
      <c r="F59" s="113"/>
      <c r="G59" s="113"/>
      <c r="H59" s="17"/>
      <c r="I59" s="17"/>
      <c r="J59" s="7"/>
      <c r="K59" s="7"/>
    </row>
    <row r="60" spans="1:11" ht="12.75">
      <c r="A60" s="169" t="s">
        <v>364</v>
      </c>
      <c r="B60" s="167"/>
      <c r="C60" s="167"/>
      <c r="D60" s="168"/>
      <c r="E60" s="169" t="s">
        <v>365</v>
      </c>
      <c r="F60" s="167"/>
      <c r="G60" s="167"/>
      <c r="H60" s="171"/>
      <c r="I60" s="172"/>
      <c r="J60" s="7"/>
      <c r="K60" s="7"/>
    </row>
    <row r="61" spans="1:11" ht="12.75">
      <c r="A61" s="113"/>
      <c r="B61" s="113"/>
      <c r="C61" s="113"/>
      <c r="D61" s="113"/>
      <c r="E61" s="113"/>
      <c r="F61" s="113"/>
      <c r="G61" s="113"/>
      <c r="H61" s="17"/>
      <c r="I61" s="17"/>
      <c r="J61" s="7"/>
      <c r="K61" s="7"/>
    </row>
    <row r="62" spans="1:11" ht="12.75">
      <c r="A62" s="169" t="s">
        <v>367</v>
      </c>
      <c r="B62" s="167"/>
      <c r="C62" s="167"/>
      <c r="D62" s="168"/>
      <c r="E62" s="169" t="s">
        <v>368</v>
      </c>
      <c r="F62" s="167"/>
      <c r="G62" s="167"/>
      <c r="H62" s="171"/>
      <c r="I62" s="172"/>
      <c r="J62" s="7"/>
      <c r="K62" s="7"/>
    </row>
    <row r="63" spans="1:11" ht="12.75">
      <c r="A63" s="20"/>
      <c r="B63" s="100"/>
      <c r="C63" s="100"/>
      <c r="D63" s="100"/>
      <c r="E63" s="20"/>
      <c r="F63" s="100"/>
      <c r="G63" s="100"/>
      <c r="H63" s="120"/>
      <c r="I63" s="120"/>
      <c r="J63" s="7"/>
      <c r="K63" s="7"/>
    </row>
    <row r="64" spans="1:11" ht="12.75">
      <c r="A64" s="169" t="s">
        <v>369</v>
      </c>
      <c r="B64" s="167"/>
      <c r="C64" s="167"/>
      <c r="D64" s="168"/>
      <c r="E64" s="169" t="s">
        <v>370</v>
      </c>
      <c r="F64" s="167"/>
      <c r="G64" s="167"/>
      <c r="H64" s="171"/>
      <c r="I64" s="172"/>
      <c r="J64" s="7"/>
      <c r="K64" s="7"/>
    </row>
    <row r="65" spans="1:11" ht="12.75">
      <c r="A65" s="20"/>
      <c r="B65" s="100"/>
      <c r="C65" s="100"/>
      <c r="D65" s="100"/>
      <c r="E65" s="20"/>
      <c r="F65" s="100"/>
      <c r="G65" s="100"/>
      <c r="H65" s="120"/>
      <c r="I65" s="120"/>
      <c r="J65" s="7"/>
      <c r="K65" s="7"/>
    </row>
    <row r="66" spans="1:11" ht="12.75">
      <c r="A66" s="169" t="s">
        <v>363</v>
      </c>
      <c r="B66" s="167"/>
      <c r="C66" s="167"/>
      <c r="D66" s="168"/>
      <c r="E66" s="169" t="s">
        <v>366</v>
      </c>
      <c r="F66" s="167"/>
      <c r="G66" s="167"/>
      <c r="H66" s="171"/>
      <c r="I66" s="172"/>
      <c r="J66" s="7"/>
      <c r="K66" s="7"/>
    </row>
    <row r="67" spans="1:11" ht="12.75">
      <c r="A67" s="99"/>
      <c r="B67" s="100"/>
      <c r="C67" s="100"/>
      <c r="D67" s="100"/>
      <c r="E67" s="20"/>
      <c r="F67" s="100"/>
      <c r="G67" s="100"/>
      <c r="H67" s="120"/>
      <c r="I67" s="125"/>
      <c r="J67" s="7"/>
      <c r="K67" s="7"/>
    </row>
    <row r="68" spans="1:11" ht="12.75">
      <c r="A68" s="169" t="s">
        <v>376</v>
      </c>
      <c r="B68" s="170"/>
      <c r="C68" s="170"/>
      <c r="D68" s="175"/>
      <c r="E68" s="169" t="s">
        <v>362</v>
      </c>
      <c r="F68" s="170"/>
      <c r="G68" s="170"/>
      <c r="H68" s="171"/>
      <c r="I68" s="172"/>
      <c r="J68" s="132"/>
      <c r="K68" s="132"/>
    </row>
    <row r="69" spans="1:11" ht="12.75">
      <c r="A69" s="126"/>
      <c r="B69" s="129"/>
      <c r="C69" s="129"/>
      <c r="D69" s="130"/>
      <c r="E69" s="126"/>
      <c r="F69" s="129"/>
      <c r="G69" s="129"/>
      <c r="H69" s="127"/>
      <c r="I69" s="128"/>
      <c r="J69" s="132"/>
      <c r="K69" s="132"/>
    </row>
    <row r="70" spans="1:11" ht="12.75">
      <c r="A70" s="169" t="s">
        <v>377</v>
      </c>
      <c r="B70" s="170"/>
      <c r="C70" s="170"/>
      <c r="D70" s="175"/>
      <c r="E70" s="169" t="s">
        <v>362</v>
      </c>
      <c r="F70" s="170"/>
      <c r="G70" s="170"/>
      <c r="H70" s="171"/>
      <c r="I70" s="172"/>
      <c r="J70" s="132"/>
      <c r="K70" s="132"/>
    </row>
    <row r="71" spans="1:11" ht="12.75">
      <c r="A71" s="126"/>
      <c r="B71" s="129"/>
      <c r="C71" s="129"/>
      <c r="D71" s="130"/>
      <c r="E71" s="126"/>
      <c r="F71" s="129"/>
      <c r="G71" s="129"/>
      <c r="H71" s="127"/>
      <c r="I71" s="128"/>
      <c r="J71" s="132"/>
      <c r="K71" s="132"/>
    </row>
    <row r="72" spans="1:11" ht="12.75">
      <c r="A72" s="169" t="s">
        <v>374</v>
      </c>
      <c r="B72" s="170"/>
      <c r="C72" s="170"/>
      <c r="D72" s="175"/>
      <c r="E72" s="169" t="s">
        <v>362</v>
      </c>
      <c r="F72" s="170"/>
      <c r="G72" s="170"/>
      <c r="H72" s="171"/>
      <c r="I72" s="172"/>
      <c r="J72" s="132"/>
      <c r="K72" s="132"/>
    </row>
    <row r="73" spans="1:11" ht="12.75">
      <c r="A73" s="99"/>
      <c r="B73" s="131"/>
      <c r="C73" s="131"/>
      <c r="D73" s="131"/>
      <c r="E73" s="20"/>
      <c r="F73" s="131"/>
      <c r="G73" s="131"/>
      <c r="H73" s="120"/>
      <c r="I73" s="125"/>
      <c r="J73" s="132"/>
      <c r="K73" s="132"/>
    </row>
    <row r="74" spans="1:11" ht="12.75">
      <c r="A74" s="169" t="s">
        <v>378</v>
      </c>
      <c r="B74" s="170"/>
      <c r="C74" s="170"/>
      <c r="D74" s="175"/>
      <c r="E74" s="169" t="s">
        <v>362</v>
      </c>
      <c r="F74" s="170"/>
      <c r="G74" s="170"/>
      <c r="H74" s="171"/>
      <c r="I74" s="172"/>
      <c r="J74" s="132"/>
      <c r="K74" s="132"/>
    </row>
    <row r="75" spans="1:11" ht="12.75">
      <c r="A75" s="99"/>
      <c r="B75" s="131"/>
      <c r="C75" s="131"/>
      <c r="D75" s="131"/>
      <c r="E75" s="20"/>
      <c r="F75" s="131"/>
      <c r="G75" s="131"/>
      <c r="H75" s="120"/>
      <c r="I75" s="125"/>
      <c r="J75" s="132"/>
      <c r="K75" s="132"/>
    </row>
    <row r="76" spans="1:11" ht="12.75">
      <c r="A76" s="169" t="s">
        <v>375</v>
      </c>
      <c r="B76" s="170"/>
      <c r="C76" s="170"/>
      <c r="D76" s="175"/>
      <c r="E76" s="169" t="s">
        <v>362</v>
      </c>
      <c r="F76" s="170"/>
      <c r="G76" s="170"/>
      <c r="H76" s="171"/>
      <c r="I76" s="172"/>
      <c r="J76" s="132"/>
      <c r="K76" s="132"/>
    </row>
    <row r="77" spans="1:11" ht="12.75">
      <c r="A77" s="84"/>
      <c r="B77" s="27"/>
      <c r="C77" s="27"/>
      <c r="D77" s="17"/>
      <c r="E77" s="17"/>
      <c r="F77" s="27"/>
      <c r="G77" s="17"/>
      <c r="H77" s="17"/>
      <c r="I77" s="85"/>
      <c r="J77" s="7"/>
      <c r="K77" s="7"/>
    </row>
    <row r="78" spans="1:11" ht="12.75">
      <c r="A78" s="176" t="s">
        <v>267</v>
      </c>
      <c r="B78" s="177"/>
      <c r="C78" s="164"/>
      <c r="D78" s="165"/>
      <c r="E78" s="23"/>
      <c r="F78" s="166"/>
      <c r="G78" s="167"/>
      <c r="H78" s="167"/>
      <c r="I78" s="168"/>
      <c r="J78" s="7"/>
      <c r="K78" s="7"/>
    </row>
    <row r="79" spans="1:11" ht="12.75">
      <c r="A79" s="82"/>
      <c r="B79" s="25"/>
      <c r="C79" s="223"/>
      <c r="D79" s="224"/>
      <c r="E79" s="13"/>
      <c r="F79" s="223"/>
      <c r="G79" s="225"/>
      <c r="H79" s="28"/>
      <c r="I79" s="86"/>
      <c r="J79" s="7"/>
      <c r="K79" s="7"/>
    </row>
    <row r="80" spans="1:11" ht="12.75">
      <c r="A80" s="176" t="s">
        <v>268</v>
      </c>
      <c r="B80" s="177"/>
      <c r="C80" s="166" t="s">
        <v>390</v>
      </c>
      <c r="D80" s="216"/>
      <c r="E80" s="216"/>
      <c r="F80" s="216"/>
      <c r="G80" s="216"/>
      <c r="H80" s="216"/>
      <c r="I80" s="217"/>
      <c r="J80" s="7"/>
      <c r="K80" s="7"/>
    </row>
    <row r="81" spans="1:11" ht="12.75">
      <c r="A81" s="73"/>
      <c r="B81" s="19"/>
      <c r="C81" s="18" t="s">
        <v>269</v>
      </c>
      <c r="D81" s="13"/>
      <c r="E81" s="13"/>
      <c r="F81" s="13"/>
      <c r="G81" s="13"/>
      <c r="H81" s="13"/>
      <c r="I81" s="74"/>
      <c r="J81" s="7"/>
      <c r="K81" s="7"/>
    </row>
    <row r="82" spans="1:11" ht="12.75">
      <c r="A82" s="176" t="s">
        <v>270</v>
      </c>
      <c r="B82" s="177"/>
      <c r="C82" s="171" t="s">
        <v>379</v>
      </c>
      <c r="D82" s="215"/>
      <c r="E82" s="172"/>
      <c r="F82" s="13"/>
      <c r="G82" s="38" t="s">
        <v>271</v>
      </c>
      <c r="H82" s="171" t="s">
        <v>359</v>
      </c>
      <c r="I82" s="172"/>
      <c r="J82" s="7"/>
      <c r="K82" s="7"/>
    </row>
    <row r="83" spans="1:11" ht="12.75">
      <c r="A83" s="73"/>
      <c r="B83" s="19"/>
      <c r="C83" s="18"/>
      <c r="D83" s="13"/>
      <c r="E83" s="13"/>
      <c r="F83" s="13"/>
      <c r="G83" s="13"/>
      <c r="H83" s="13"/>
      <c r="I83" s="74"/>
      <c r="J83" s="7"/>
      <c r="K83" s="7"/>
    </row>
    <row r="84" spans="1:11" ht="12.75">
      <c r="A84" s="176" t="s">
        <v>257</v>
      </c>
      <c r="B84" s="177"/>
      <c r="C84" s="214" t="s">
        <v>380</v>
      </c>
      <c r="D84" s="215"/>
      <c r="E84" s="215"/>
      <c r="F84" s="215"/>
      <c r="G84" s="215"/>
      <c r="H84" s="215"/>
      <c r="I84" s="172"/>
      <c r="J84" s="7"/>
      <c r="K84" s="7"/>
    </row>
    <row r="85" spans="1:11" ht="12.75">
      <c r="A85" s="73"/>
      <c r="B85" s="19"/>
      <c r="C85" s="13"/>
      <c r="D85" s="13"/>
      <c r="E85" s="13"/>
      <c r="F85" s="13"/>
      <c r="G85" s="13"/>
      <c r="H85" s="13"/>
      <c r="I85" s="74"/>
      <c r="J85" s="7"/>
      <c r="K85" s="7"/>
    </row>
    <row r="86" spans="1:11" ht="12.75">
      <c r="A86" s="188" t="s">
        <v>272</v>
      </c>
      <c r="B86" s="189"/>
      <c r="C86" s="166" t="s">
        <v>371</v>
      </c>
      <c r="D86" s="216"/>
      <c r="E86" s="216"/>
      <c r="F86" s="216"/>
      <c r="G86" s="216"/>
      <c r="H86" s="216"/>
      <c r="I86" s="217"/>
      <c r="J86" s="7"/>
      <c r="K86" s="7"/>
    </row>
    <row r="87" spans="1:11" ht="12.75">
      <c r="A87" s="87"/>
      <c r="B87" s="17"/>
      <c r="C87" s="226" t="s">
        <v>273</v>
      </c>
      <c r="D87" s="226"/>
      <c r="E87" s="226"/>
      <c r="F87" s="226"/>
      <c r="G87" s="226"/>
      <c r="H87" s="226"/>
      <c r="I87" s="88"/>
      <c r="J87" s="7"/>
      <c r="K87" s="7"/>
    </row>
    <row r="88" spans="1:11" ht="12.75">
      <c r="A88" s="87"/>
      <c r="B88" s="17"/>
      <c r="C88" s="29"/>
      <c r="D88" s="29"/>
      <c r="E88" s="29"/>
      <c r="F88" s="29"/>
      <c r="G88" s="29"/>
      <c r="H88" s="29"/>
      <c r="I88" s="88"/>
      <c r="J88" s="7"/>
      <c r="K88" s="7"/>
    </row>
    <row r="89" spans="1:11" ht="12.75">
      <c r="A89" s="87"/>
      <c r="B89" s="123" t="s">
        <v>274</v>
      </c>
      <c r="C89" s="124"/>
      <c r="D89" s="124"/>
      <c r="E89" s="124"/>
      <c r="F89" s="121"/>
      <c r="G89" s="121"/>
      <c r="H89" s="121"/>
      <c r="I89" s="122"/>
      <c r="J89" s="7"/>
      <c r="K89" s="7"/>
    </row>
    <row r="90" spans="1:11" ht="12.75">
      <c r="A90" s="87"/>
      <c r="B90" s="139" t="s">
        <v>381</v>
      </c>
      <c r="C90" s="139"/>
      <c r="D90" s="139"/>
      <c r="E90" s="139"/>
      <c r="F90" s="139"/>
      <c r="G90" s="139"/>
      <c r="H90" s="139"/>
      <c r="I90" s="140"/>
      <c r="J90" s="7"/>
      <c r="K90" s="7"/>
    </row>
    <row r="91" spans="1:11" ht="12.75">
      <c r="A91" s="87"/>
      <c r="B91" s="139" t="s">
        <v>382</v>
      </c>
      <c r="C91" s="139"/>
      <c r="D91" s="139"/>
      <c r="E91" s="139"/>
      <c r="F91" s="139"/>
      <c r="G91" s="139"/>
      <c r="H91" s="139"/>
      <c r="I91" s="122"/>
      <c r="J91" s="7"/>
      <c r="K91" s="7"/>
    </row>
    <row r="92" spans="1:11" ht="12.75">
      <c r="A92" s="87"/>
      <c r="B92" s="139" t="s">
        <v>383</v>
      </c>
      <c r="C92" s="139"/>
      <c r="D92" s="139"/>
      <c r="E92" s="139"/>
      <c r="F92" s="139"/>
      <c r="G92" s="139"/>
      <c r="H92" s="139"/>
      <c r="I92" s="140"/>
      <c r="J92" s="7"/>
      <c r="K92" s="7"/>
    </row>
    <row r="93" spans="1:11" ht="12.75">
      <c r="A93" s="87"/>
      <c r="B93" s="173" t="s">
        <v>384</v>
      </c>
      <c r="C93" s="173"/>
      <c r="D93" s="173"/>
      <c r="E93" s="173"/>
      <c r="F93" s="173"/>
      <c r="G93" s="173"/>
      <c r="H93" s="173"/>
      <c r="I93" s="174"/>
      <c r="J93" s="7"/>
      <c r="K93" s="7"/>
    </row>
    <row r="94" spans="1:11" ht="12.75">
      <c r="A94" s="87"/>
      <c r="B94" s="21"/>
      <c r="C94" s="89"/>
      <c r="D94" s="89"/>
      <c r="E94" s="89"/>
      <c r="F94" s="89"/>
      <c r="G94" s="89"/>
      <c r="H94" s="89"/>
      <c r="I94" s="90"/>
      <c r="J94" s="7"/>
      <c r="K94" s="7"/>
    </row>
    <row r="95" spans="1:11" ht="13.5" thickBot="1">
      <c r="A95" s="91" t="s">
        <v>275</v>
      </c>
      <c r="B95" s="13"/>
      <c r="C95" s="13"/>
      <c r="D95" s="13"/>
      <c r="E95" s="13"/>
      <c r="F95" s="13"/>
      <c r="G95" s="30"/>
      <c r="H95" s="31"/>
      <c r="I95" s="92"/>
      <c r="J95" s="7"/>
      <c r="K95" s="7"/>
    </row>
    <row r="96" spans="1:11" ht="12.75">
      <c r="A96" s="69"/>
      <c r="B96" s="13"/>
      <c r="C96" s="13"/>
      <c r="D96" s="13"/>
      <c r="E96" s="17" t="s">
        <v>276</v>
      </c>
      <c r="F96" s="26"/>
      <c r="G96" s="218" t="s">
        <v>277</v>
      </c>
      <c r="H96" s="219"/>
      <c r="I96" s="220"/>
      <c r="J96" s="7"/>
      <c r="K96" s="7"/>
    </row>
    <row r="97" spans="1:11" ht="12.75">
      <c r="A97" s="93"/>
      <c r="B97" s="94"/>
      <c r="C97" s="95"/>
      <c r="D97" s="95"/>
      <c r="E97" s="95"/>
      <c r="F97" s="95"/>
      <c r="G97" s="212"/>
      <c r="H97" s="213"/>
      <c r="I97" s="96"/>
      <c r="J97" s="7"/>
      <c r="K97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40">
    <mergeCell ref="H82:I82"/>
    <mergeCell ref="C79:D79"/>
    <mergeCell ref="F79:G79"/>
    <mergeCell ref="A72:D72"/>
    <mergeCell ref="E72:G72"/>
    <mergeCell ref="C87:H87"/>
    <mergeCell ref="A80:B80"/>
    <mergeCell ref="C80:I80"/>
    <mergeCell ref="A82:B82"/>
    <mergeCell ref="C82:E82"/>
    <mergeCell ref="A62:D62"/>
    <mergeCell ref="A38:D38"/>
    <mergeCell ref="C39:D39"/>
    <mergeCell ref="F39:G39"/>
    <mergeCell ref="A40:D40"/>
    <mergeCell ref="E40:G40"/>
    <mergeCell ref="E38:G38"/>
    <mergeCell ref="C49:D49"/>
    <mergeCell ref="F49:G49"/>
    <mergeCell ref="C43:D43"/>
    <mergeCell ref="A1:C1"/>
    <mergeCell ref="E66:G66"/>
    <mergeCell ref="H66:I66"/>
    <mergeCell ref="A58:D58"/>
    <mergeCell ref="H34:I34"/>
    <mergeCell ref="A32:D32"/>
    <mergeCell ref="E32:G32"/>
    <mergeCell ref="H32:I32"/>
    <mergeCell ref="A34:D34"/>
    <mergeCell ref="E34:G34"/>
    <mergeCell ref="H38:I38"/>
    <mergeCell ref="C35:D35"/>
    <mergeCell ref="F35:G35"/>
    <mergeCell ref="G96:I96"/>
    <mergeCell ref="E36:G36"/>
    <mergeCell ref="A42:D42"/>
    <mergeCell ref="E42:G42"/>
    <mergeCell ref="H42:I42"/>
    <mergeCell ref="A60:D60"/>
    <mergeCell ref="H44:I44"/>
    <mergeCell ref="G97:H97"/>
    <mergeCell ref="A36:D36"/>
    <mergeCell ref="A84:B84"/>
    <mergeCell ref="C84:I84"/>
    <mergeCell ref="A86:B86"/>
    <mergeCell ref="C86:I86"/>
    <mergeCell ref="H40:I40"/>
    <mergeCell ref="C41:D41"/>
    <mergeCell ref="F41:G41"/>
    <mergeCell ref="H36:I36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F43:G43"/>
    <mergeCell ref="A44:D44"/>
    <mergeCell ref="E44:G44"/>
    <mergeCell ref="C45:D45"/>
    <mergeCell ref="A48:D48"/>
    <mergeCell ref="E48:G48"/>
    <mergeCell ref="A50:D50"/>
    <mergeCell ref="E50:G50"/>
    <mergeCell ref="H50:I50"/>
    <mergeCell ref="F45:G45"/>
    <mergeCell ref="A46:D46"/>
    <mergeCell ref="E46:G46"/>
    <mergeCell ref="H46:I46"/>
    <mergeCell ref="C47:D47"/>
    <mergeCell ref="F47:G47"/>
    <mergeCell ref="H48:I48"/>
    <mergeCell ref="C51:D51"/>
    <mergeCell ref="F51:G51"/>
    <mergeCell ref="A54:D54"/>
    <mergeCell ref="E54:G54"/>
    <mergeCell ref="H54:I54"/>
    <mergeCell ref="C55:D55"/>
    <mergeCell ref="F55:G55"/>
    <mergeCell ref="A52:D52"/>
    <mergeCell ref="E52:G52"/>
    <mergeCell ref="H52:I52"/>
    <mergeCell ref="H68:I68"/>
    <mergeCell ref="A70:D70"/>
    <mergeCell ref="A56:D56"/>
    <mergeCell ref="E56:G56"/>
    <mergeCell ref="H56:I56"/>
    <mergeCell ref="E58:G58"/>
    <mergeCell ref="H58:I58"/>
    <mergeCell ref="E60:G60"/>
    <mergeCell ref="H60:I60"/>
    <mergeCell ref="A66:D66"/>
    <mergeCell ref="A74:D74"/>
    <mergeCell ref="A78:B78"/>
    <mergeCell ref="H72:I72"/>
    <mergeCell ref="E62:G62"/>
    <mergeCell ref="H62:I62"/>
    <mergeCell ref="A64:D64"/>
    <mergeCell ref="E64:G64"/>
    <mergeCell ref="H64:I64"/>
    <mergeCell ref="A68:D68"/>
    <mergeCell ref="E68:G68"/>
    <mergeCell ref="C78:D78"/>
    <mergeCell ref="F78:I78"/>
    <mergeCell ref="E70:G70"/>
    <mergeCell ref="H70:I70"/>
    <mergeCell ref="B93:I93"/>
    <mergeCell ref="E74:G74"/>
    <mergeCell ref="H74:I74"/>
    <mergeCell ref="A76:D76"/>
    <mergeCell ref="E76:G76"/>
    <mergeCell ref="H76:I7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4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4 C6:D11 H32:I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30" zoomScaleSheetLayoutView="130" zoomScalePageLayoutView="0" workbookViewId="0" topLeftCell="A1">
      <selection activeCell="K85" activeCellId="1" sqref="K79 K85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6" width="9.140625" style="39" customWidth="1"/>
    <col min="17" max="18" width="10.421875" style="39" bestFit="1" customWidth="1"/>
    <col min="19" max="16384" width="9.140625" style="39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388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62" t="s">
        <v>354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1">
      <c r="A4" s="265" t="s">
        <v>59</v>
      </c>
      <c r="B4" s="266"/>
      <c r="C4" s="266"/>
      <c r="D4" s="266"/>
      <c r="E4" s="266"/>
      <c r="F4" s="266"/>
      <c r="G4" s="266"/>
      <c r="H4" s="267"/>
      <c r="I4" s="43" t="s">
        <v>278</v>
      </c>
      <c r="J4" s="44" t="s">
        <v>150</v>
      </c>
      <c r="K4" s="45" t="s">
        <v>151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42">
        <v>2</v>
      </c>
      <c r="J5" s="41">
        <v>3</v>
      </c>
      <c r="K5" s="41">
        <v>4</v>
      </c>
    </row>
    <row r="6" spans="1:11" ht="12.75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2.75">
      <c r="A7" s="247" t="s">
        <v>60</v>
      </c>
      <c r="B7" s="248"/>
      <c r="C7" s="248"/>
      <c r="D7" s="248"/>
      <c r="E7" s="248"/>
      <c r="F7" s="248"/>
      <c r="G7" s="248"/>
      <c r="H7" s="259"/>
      <c r="I7" s="3">
        <v>1</v>
      </c>
      <c r="J7" s="6">
        <v>0</v>
      </c>
      <c r="K7" s="6">
        <v>0</v>
      </c>
    </row>
    <row r="8" spans="1:11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35">
        <v>1139406818.8448436</v>
      </c>
      <c r="K8" s="135">
        <f>K9+K16+K26+K35+K39</f>
        <v>784178598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135">
        <v>17711383.463487998</v>
      </c>
      <c r="K9" s="135">
        <f>SUM(K10:K15)</f>
        <v>15319736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6">
        <v>0.1600000001490116</v>
      </c>
      <c r="K10" s="6">
        <v>0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6">
        <v>15640602.193487998</v>
      </c>
      <c r="K11" s="6">
        <v>13173056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6">
        <v>1213000</v>
      </c>
      <c r="K12" s="6">
        <v>1213000</v>
      </c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6">
        <v>0</v>
      </c>
      <c r="K13" s="6">
        <v>0</v>
      </c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6">
        <v>857781.11</v>
      </c>
      <c r="K14" s="6">
        <v>933680</v>
      </c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6">
        <v>0</v>
      </c>
      <c r="K15" s="6">
        <v>0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35">
        <v>928166466.8598762</v>
      </c>
      <c r="K16" s="135">
        <f>SUM(K17:K25)</f>
        <v>563849645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6">
        <v>246495441.62880582</v>
      </c>
      <c r="K17" s="6">
        <v>246431114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6">
        <v>206978652.19004536</v>
      </c>
      <c r="K18" s="6">
        <v>201130608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6">
        <v>88906743.51758291</v>
      </c>
      <c r="K19" s="6">
        <v>84599736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6">
        <v>11640831</v>
      </c>
      <c r="K20" s="6">
        <v>14420811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6">
        <v>0</v>
      </c>
      <c r="K21" s="6">
        <v>0</v>
      </c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6">
        <v>0</v>
      </c>
      <c r="K22" s="6">
        <v>0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6">
        <v>10712208.303442003</v>
      </c>
      <c r="K23" s="6">
        <v>10721000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6">
        <v>0</v>
      </c>
      <c r="K24" s="6">
        <v>0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6">
        <v>363432590.22</v>
      </c>
      <c r="K25" s="6">
        <v>6546376</v>
      </c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135">
        <v>161524336.7487757</v>
      </c>
      <c r="K26" s="135">
        <f>SUM(K27:K34)</f>
        <v>168617798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6">
        <v>0.2650033897953108</v>
      </c>
      <c r="K27" s="6">
        <v>0</v>
      </c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6">
        <v>0</v>
      </c>
      <c r="K28" s="6">
        <v>0</v>
      </c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6">
        <v>14667309.45</v>
      </c>
      <c r="K29" s="6">
        <v>15684995</v>
      </c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6">
        <v>0</v>
      </c>
      <c r="K30" s="6">
        <v>0</v>
      </c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6">
        <v>4537471.570000001</v>
      </c>
      <c r="K31" s="6">
        <v>4154606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6">
        <v>15178126.573772317</v>
      </c>
      <c r="K32" s="6">
        <v>22128643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6">
        <v>127141428.63</v>
      </c>
      <c r="K33" s="6">
        <v>126649554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6">
        <v>0.25999999046325684</v>
      </c>
      <c r="K34" s="6">
        <v>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135">
        <v>32004631.772703532</v>
      </c>
      <c r="K35" s="135">
        <f>SUM(K36:K38)</f>
        <v>36391419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6">
        <v>720774.4699999966</v>
      </c>
      <c r="K36" s="6">
        <v>709824</v>
      </c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6">
        <v>0</v>
      </c>
      <c r="K37" s="6">
        <v>0</v>
      </c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6">
        <v>31283857.302703537</v>
      </c>
      <c r="K38" s="6">
        <v>35681595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6">
        <v>0</v>
      </c>
      <c r="K39" s="6">
        <v>0</v>
      </c>
    </row>
    <row r="40" spans="1:11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35">
        <v>950046366.3887566</v>
      </c>
      <c r="K40" s="135">
        <f>K41+K49+K56+K64</f>
        <v>873489493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135">
        <v>182776061.5741887</v>
      </c>
      <c r="K41" s="135">
        <f>SUM(K42:K48)</f>
        <v>215262337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6">
        <v>68599672.5012641</v>
      </c>
      <c r="K42" s="6">
        <v>76387992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6">
        <v>13132496.83</v>
      </c>
      <c r="K43" s="6">
        <v>26873020</v>
      </c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6">
        <v>25926563.00926011</v>
      </c>
      <c r="K44" s="6">
        <v>37738594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6">
        <v>9016212.508297501</v>
      </c>
      <c r="K45" s="6">
        <v>9544758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6">
        <v>1058270.405367</v>
      </c>
      <c r="K46" s="6">
        <v>642573</v>
      </c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6">
        <v>65042846.32</v>
      </c>
      <c r="K47" s="6">
        <v>64075400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6">
        <v>0</v>
      </c>
      <c r="K48" s="6">
        <v>0</v>
      </c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135">
        <v>582682800.4574883</v>
      </c>
      <c r="K49" s="135">
        <f>SUM(K50:K55)</f>
        <v>513776791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6">
        <v>0</v>
      </c>
      <c r="K50" s="6">
        <v>0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6">
        <v>397230327.70419455</v>
      </c>
      <c r="K51" s="6">
        <v>301380814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6">
        <v>798643</v>
      </c>
      <c r="K52" s="6">
        <v>846319</v>
      </c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6">
        <v>322612.90085081005</v>
      </c>
      <c r="K53" s="6">
        <v>325520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6">
        <v>29432856.431208182</v>
      </c>
      <c r="K54" s="6">
        <v>19570656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6">
        <v>154898360.421235</v>
      </c>
      <c r="K55" s="6">
        <v>191653482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35">
        <v>82510263.5608456</v>
      </c>
      <c r="K56" s="135">
        <f>SUM(K57:K63)</f>
        <v>46861862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6">
        <v>0</v>
      </c>
      <c r="K57" s="6">
        <v>0</v>
      </c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6">
        <v>0</v>
      </c>
      <c r="K58" s="6">
        <v>0</v>
      </c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6">
        <v>0</v>
      </c>
      <c r="K59" s="6">
        <v>0</v>
      </c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6">
        <v>0</v>
      </c>
      <c r="K60" s="6">
        <v>0</v>
      </c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6">
        <v>30377143.27</v>
      </c>
      <c r="K61" s="6">
        <v>30448466</v>
      </c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6">
        <v>52133120.2908456</v>
      </c>
      <c r="K62" s="6">
        <v>16413396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6">
        <v>0</v>
      </c>
      <c r="K63" s="6">
        <v>0</v>
      </c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135">
        <v>102077240.7962339</v>
      </c>
      <c r="K64" s="135">
        <v>97588503</v>
      </c>
    </row>
    <row r="65" spans="1:11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135">
        <v>2401001.8057838</v>
      </c>
      <c r="K65" s="135">
        <v>2320693</v>
      </c>
    </row>
    <row r="66" spans="1:11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35">
        <v>2091854187.0393836</v>
      </c>
      <c r="K66" s="135">
        <f>K7+K8+K40+K65</f>
        <v>1659988784</v>
      </c>
    </row>
    <row r="67" spans="1:11" ht="12.75">
      <c r="A67" s="254" t="s">
        <v>91</v>
      </c>
      <c r="B67" s="255"/>
      <c r="C67" s="255"/>
      <c r="D67" s="255"/>
      <c r="E67" s="255"/>
      <c r="F67" s="255"/>
      <c r="G67" s="255"/>
      <c r="H67" s="256"/>
      <c r="I67" s="4">
        <v>61</v>
      </c>
      <c r="J67" s="6">
        <v>680360485.65</v>
      </c>
      <c r="K67" s="6">
        <v>768868111</v>
      </c>
    </row>
    <row r="68" spans="1:11" ht="12.75">
      <c r="A68" s="243" t="s">
        <v>58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47" t="s">
        <v>191</v>
      </c>
      <c r="B69" s="248"/>
      <c r="C69" s="248"/>
      <c r="D69" s="248"/>
      <c r="E69" s="248"/>
      <c r="F69" s="248"/>
      <c r="G69" s="248"/>
      <c r="H69" s="259"/>
      <c r="I69" s="3">
        <v>62</v>
      </c>
      <c r="J69" s="135">
        <f>J70+J71+J72+J79+J82+J85+J78</f>
        <v>302298711</v>
      </c>
      <c r="K69" s="135">
        <f>K70+K71+K72+K79+K82+K85+K78</f>
        <v>329869831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6">
        <v>247193050</v>
      </c>
      <c r="K70" s="6">
        <v>247193050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6">
        <v>86141670</v>
      </c>
      <c r="K71" s="6">
        <v>86141670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135">
        <f>SUM(J73:J77)</f>
        <v>76306051</v>
      </c>
      <c r="K72" s="135">
        <f>SUM(K73:K77)</f>
        <v>75800178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6">
        <v>11652410</v>
      </c>
      <c r="K73" s="6">
        <v>11652410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6">
        <v>7816210</v>
      </c>
      <c r="K74" s="6">
        <v>8465358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6">
        <v>-7816210</v>
      </c>
      <c r="K75" s="6">
        <v>-8465358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6">
        <v>32838147</v>
      </c>
      <c r="K76" s="6">
        <v>32188999</v>
      </c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6">
        <v>31815494</v>
      </c>
      <c r="K77" s="6">
        <v>31958769</v>
      </c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6">
        <v>40014627</v>
      </c>
      <c r="K78" s="6">
        <v>40014627</v>
      </c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135">
        <f>-J81</f>
        <v>-150679460</v>
      </c>
      <c r="K79" s="135">
        <f>-K81</f>
        <v>-146660818</v>
      </c>
    </row>
    <row r="80" spans="1:11" ht="12.75">
      <c r="A80" s="251" t="s">
        <v>169</v>
      </c>
      <c r="B80" s="252"/>
      <c r="C80" s="252"/>
      <c r="D80" s="252"/>
      <c r="E80" s="252"/>
      <c r="F80" s="252"/>
      <c r="G80" s="252"/>
      <c r="H80" s="253"/>
      <c r="I80" s="1">
        <v>73</v>
      </c>
      <c r="J80" s="6"/>
      <c r="K80" s="6"/>
    </row>
    <row r="81" spans="1:11" ht="12.75">
      <c r="A81" s="251" t="s">
        <v>170</v>
      </c>
      <c r="B81" s="252"/>
      <c r="C81" s="252"/>
      <c r="D81" s="252"/>
      <c r="E81" s="252"/>
      <c r="F81" s="252"/>
      <c r="G81" s="252"/>
      <c r="H81" s="253"/>
      <c r="I81" s="1">
        <v>74</v>
      </c>
      <c r="J81" s="6">
        <v>150679460</v>
      </c>
      <c r="K81" s="6">
        <v>146660818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135">
        <f>J83</f>
        <v>4018643</v>
      </c>
      <c r="K82" s="135">
        <f>K83</f>
        <v>28074839</v>
      </c>
    </row>
    <row r="83" spans="1:11" ht="12.75">
      <c r="A83" s="251" t="s">
        <v>171</v>
      </c>
      <c r="B83" s="252"/>
      <c r="C83" s="252"/>
      <c r="D83" s="252"/>
      <c r="E83" s="252"/>
      <c r="F83" s="252"/>
      <c r="G83" s="252"/>
      <c r="H83" s="253"/>
      <c r="I83" s="1">
        <v>76</v>
      </c>
      <c r="J83" s="6">
        <v>4018643</v>
      </c>
      <c r="K83" s="6">
        <v>28074839</v>
      </c>
    </row>
    <row r="84" spans="1:11" ht="12.75">
      <c r="A84" s="251" t="s">
        <v>172</v>
      </c>
      <c r="B84" s="252"/>
      <c r="C84" s="252"/>
      <c r="D84" s="252"/>
      <c r="E84" s="252"/>
      <c r="F84" s="252"/>
      <c r="G84" s="252"/>
      <c r="H84" s="253"/>
      <c r="I84" s="1">
        <v>77</v>
      </c>
      <c r="J84" s="6"/>
      <c r="K84" s="6"/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6">
        <v>-695870</v>
      </c>
      <c r="K85" s="6">
        <v>-693715</v>
      </c>
    </row>
    <row r="86" spans="1:11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5">
        <v>29625995.042540647</v>
      </c>
      <c r="K86" s="135">
        <f>SUM(K87:K89)</f>
        <v>14475092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6">
        <v>6794225.042540647</v>
      </c>
      <c r="K87" s="6">
        <v>5785943</v>
      </c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6">
        <v>0</v>
      </c>
      <c r="K88" s="6">
        <v>0</v>
      </c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6">
        <v>22831770</v>
      </c>
      <c r="K89" s="6">
        <v>8689149</v>
      </c>
    </row>
    <row r="90" spans="1:11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5">
        <v>600227570.150725</v>
      </c>
      <c r="K90" s="135">
        <f>SUM(K91:K99)</f>
        <v>578637970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6">
        <v>0</v>
      </c>
      <c r="K91" s="6">
        <v>0</v>
      </c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6">
        <v>0</v>
      </c>
      <c r="K92" s="6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6">
        <v>372750777.640725</v>
      </c>
      <c r="K93" s="6">
        <v>369377778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6">
        <v>0</v>
      </c>
      <c r="K94" s="6">
        <v>0</v>
      </c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6">
        <v>46606037.279999994</v>
      </c>
      <c r="K95" s="6">
        <v>28528284</v>
      </c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6">
        <v>170197988</v>
      </c>
      <c r="K96" s="6">
        <v>170197988</v>
      </c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6">
        <v>668624</v>
      </c>
      <c r="K97" s="6">
        <v>529777</v>
      </c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6">
        <v>0</v>
      </c>
      <c r="K98" s="6">
        <v>0</v>
      </c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6">
        <v>10004143.23</v>
      </c>
      <c r="K99" s="6">
        <v>10004143</v>
      </c>
    </row>
    <row r="100" spans="1:11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5">
        <v>1145195785.365891</v>
      </c>
      <c r="K100" s="135">
        <f>SUM(K101:K112)</f>
        <v>726240691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6">
        <v>0</v>
      </c>
      <c r="K101" s="6">
        <v>0</v>
      </c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6">
        <v>0</v>
      </c>
      <c r="K102" s="6">
        <v>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6">
        <v>517160259.6825101</v>
      </c>
      <c r="K103" s="6">
        <v>174350360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6">
        <v>109296213.98893216</v>
      </c>
      <c r="K104" s="6">
        <v>122032867</v>
      </c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6">
        <v>274679369.16965306</v>
      </c>
      <c r="K105" s="6">
        <v>237181210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6">
        <v>58509271.74</v>
      </c>
      <c r="K106" s="6">
        <v>58509272</v>
      </c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6">
        <v>1571520</v>
      </c>
      <c r="K107" s="6">
        <v>1226199</v>
      </c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6">
        <v>41690866.86620089</v>
      </c>
      <c r="K108" s="6">
        <v>47470826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6">
        <v>18832466.32273273</v>
      </c>
      <c r="K109" s="6">
        <v>15332436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6">
        <v>100984.95</v>
      </c>
      <c r="K110" s="6">
        <v>100985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6">
        <v>0</v>
      </c>
      <c r="K111" s="6">
        <v>0</v>
      </c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6">
        <v>123354832.64586261</v>
      </c>
      <c r="K112" s="6">
        <v>70036536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35">
        <v>14506126.66</v>
      </c>
      <c r="K113" s="135">
        <v>10765200</v>
      </c>
    </row>
    <row r="114" spans="1:11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5">
        <v>2091854187.0393836</v>
      </c>
      <c r="K114" s="135">
        <f>K69+K86+K90+K100+K113</f>
        <v>1659988784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6">
        <v>680360485.65</v>
      </c>
      <c r="K115" s="6">
        <v>768868111</v>
      </c>
    </row>
    <row r="116" spans="1:11" ht="12.75">
      <c r="A116" s="243" t="s">
        <v>305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47" t="s">
        <v>186</v>
      </c>
      <c r="B117" s="248"/>
      <c r="C117" s="248"/>
      <c r="D117" s="248"/>
      <c r="E117" s="248"/>
      <c r="F117" s="248"/>
      <c r="G117" s="248"/>
      <c r="H117" s="248"/>
      <c r="I117" s="249"/>
      <c r="J117" s="249"/>
      <c r="K117" s="250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6">
        <v>302994579.82022595</v>
      </c>
      <c r="K118" s="6">
        <f>K69-K119</f>
        <v>330563546</v>
      </c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133">
        <v>-695870</v>
      </c>
      <c r="K119" s="133">
        <f>K85</f>
        <v>-693715</v>
      </c>
    </row>
    <row r="120" spans="1:11" ht="12.75">
      <c r="A120" s="236" t="s">
        <v>306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ht="12.75">
      <c r="K122" s="102"/>
    </row>
    <row r="123" spans="10:11" ht="12.75">
      <c r="J123" s="102"/>
      <c r="K123" s="102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Q73:R81 J118:K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Q82:R82 J7:K67 J70:K70 J115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71:K114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18:K119" unlockedFormula="1"/>
    <ignoredError sqref="K56 K100 J72:K72 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B49">
      <selection activeCell="C81" sqref="C81"/>
    </sheetView>
  </sheetViews>
  <sheetFormatPr defaultColWidth="9.140625" defaultRowHeight="12.75"/>
  <cols>
    <col min="1" max="1" width="9.140625" style="141" customWidth="1"/>
    <col min="2" max="2" width="8.421875" style="141" customWidth="1"/>
    <col min="3" max="3" width="8.00390625" style="141" customWidth="1"/>
    <col min="4" max="4" width="7.57421875" style="141" customWidth="1"/>
    <col min="5" max="5" width="7.28125" style="141" customWidth="1"/>
    <col min="6" max="6" width="7.140625" style="141" customWidth="1"/>
    <col min="7" max="7" width="8.7109375" style="141" customWidth="1"/>
    <col min="8" max="8" width="9.140625" style="141" customWidth="1"/>
    <col min="9" max="9" width="6.57421875" style="141" bestFit="1" customWidth="1"/>
    <col min="10" max="13" width="15.7109375" style="141" customWidth="1"/>
    <col min="14" max="16384" width="9.140625" style="141" customWidth="1"/>
  </cols>
  <sheetData>
    <row r="1" spans="1:11" ht="12.75" customHeight="1">
      <c r="A1" s="310" t="s">
        <v>154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 customHeight="1">
      <c r="A2" s="311" t="s">
        <v>389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3" ht="12.75" customHeight="1">
      <c r="A3" s="262" t="s">
        <v>354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  <c r="L3" s="262"/>
      <c r="M3" s="263"/>
    </row>
    <row r="4" spans="1:13" ht="23.25">
      <c r="A4" s="308" t="s">
        <v>59</v>
      </c>
      <c r="B4" s="308"/>
      <c r="C4" s="308"/>
      <c r="D4" s="308"/>
      <c r="E4" s="308"/>
      <c r="F4" s="308"/>
      <c r="G4" s="308"/>
      <c r="H4" s="308"/>
      <c r="I4" s="142" t="s">
        <v>279</v>
      </c>
      <c r="J4" s="309" t="s">
        <v>310</v>
      </c>
      <c r="K4" s="309"/>
      <c r="L4" s="309" t="s">
        <v>311</v>
      </c>
      <c r="M4" s="309"/>
    </row>
    <row r="5" spans="1:13" ht="12.75">
      <c r="A5" s="308"/>
      <c r="B5" s="308"/>
      <c r="C5" s="308"/>
      <c r="D5" s="308"/>
      <c r="E5" s="308"/>
      <c r="F5" s="308"/>
      <c r="G5" s="308"/>
      <c r="H5" s="308"/>
      <c r="I5" s="142"/>
      <c r="J5" s="143" t="s">
        <v>386</v>
      </c>
      <c r="K5" s="143" t="s">
        <v>387</v>
      </c>
      <c r="L5" s="143" t="s">
        <v>386</v>
      </c>
      <c r="M5" s="143" t="s">
        <v>387</v>
      </c>
    </row>
    <row r="6" spans="1:13" ht="12.75">
      <c r="A6" s="309">
        <v>1</v>
      </c>
      <c r="B6" s="309"/>
      <c r="C6" s="309"/>
      <c r="D6" s="309"/>
      <c r="E6" s="309"/>
      <c r="F6" s="309"/>
      <c r="G6" s="309"/>
      <c r="H6" s="309"/>
      <c r="I6" s="144">
        <v>2</v>
      </c>
      <c r="J6" s="143">
        <v>3</v>
      </c>
      <c r="K6" s="143">
        <v>4</v>
      </c>
      <c r="L6" s="143">
        <v>5</v>
      </c>
      <c r="M6" s="143">
        <v>6</v>
      </c>
    </row>
    <row r="7" spans="1:13" ht="12.75">
      <c r="A7" s="293" t="s">
        <v>26</v>
      </c>
      <c r="B7" s="294"/>
      <c r="C7" s="294"/>
      <c r="D7" s="294"/>
      <c r="E7" s="294"/>
      <c r="F7" s="294"/>
      <c r="G7" s="294"/>
      <c r="H7" s="295"/>
      <c r="I7" s="145">
        <v>111</v>
      </c>
      <c r="J7" s="146">
        <f>SUM(J8:J9)</f>
        <v>480977117</v>
      </c>
      <c r="K7" s="146">
        <f>SUM(K8:K9)</f>
        <v>271809939</v>
      </c>
      <c r="L7" s="146">
        <f>SUM(L8:L9)</f>
        <v>495858498</v>
      </c>
      <c r="M7" s="146">
        <f>SUM(M8:M9)</f>
        <v>247521575</v>
      </c>
    </row>
    <row r="8" spans="1:13" ht="12.75">
      <c r="A8" s="275" t="s">
        <v>152</v>
      </c>
      <c r="B8" s="276"/>
      <c r="C8" s="276"/>
      <c r="D8" s="276"/>
      <c r="E8" s="276"/>
      <c r="F8" s="276"/>
      <c r="G8" s="276"/>
      <c r="H8" s="277"/>
      <c r="I8" s="147">
        <v>112</v>
      </c>
      <c r="J8" s="148">
        <v>473371874</v>
      </c>
      <c r="K8" s="148">
        <v>269655296</v>
      </c>
      <c r="L8" s="148">
        <v>439297883</v>
      </c>
      <c r="M8" s="148">
        <v>258386460</v>
      </c>
    </row>
    <row r="9" spans="1:13" ht="12.75">
      <c r="A9" s="275" t="s">
        <v>103</v>
      </c>
      <c r="B9" s="276"/>
      <c r="C9" s="276"/>
      <c r="D9" s="276"/>
      <c r="E9" s="276"/>
      <c r="F9" s="276"/>
      <c r="G9" s="276"/>
      <c r="H9" s="277"/>
      <c r="I9" s="147">
        <v>113</v>
      </c>
      <c r="J9" s="148">
        <v>7605243</v>
      </c>
      <c r="K9" s="148">
        <v>2154643</v>
      </c>
      <c r="L9" s="148">
        <v>56560615</v>
      </c>
      <c r="M9" s="148">
        <v>-10864885</v>
      </c>
    </row>
    <row r="10" spans="1:13" ht="12.75">
      <c r="A10" s="275" t="s">
        <v>12</v>
      </c>
      <c r="B10" s="276"/>
      <c r="C10" s="276"/>
      <c r="D10" s="276"/>
      <c r="E10" s="276"/>
      <c r="F10" s="276"/>
      <c r="G10" s="276"/>
      <c r="H10" s="277"/>
      <c r="I10" s="147">
        <v>114</v>
      </c>
      <c r="J10" s="146">
        <f>J11+J12+J16+J20+J21+J22+J25+J26</f>
        <v>466198244</v>
      </c>
      <c r="K10" s="146">
        <f>K11+K12+K16+K20+K21+K22+K25+K26</f>
        <v>277749061</v>
      </c>
      <c r="L10" s="146">
        <f>L11+L12+L16+L20+L21+L22+L25+L26</f>
        <v>455867999</v>
      </c>
      <c r="M10" s="146">
        <f>M11+M12+M16+M20+M21+M22+M25+M26</f>
        <v>256611397</v>
      </c>
    </row>
    <row r="11" spans="1:13" ht="12.75">
      <c r="A11" s="275" t="s">
        <v>104</v>
      </c>
      <c r="B11" s="276"/>
      <c r="C11" s="276"/>
      <c r="D11" s="276"/>
      <c r="E11" s="276"/>
      <c r="F11" s="276"/>
      <c r="G11" s="276"/>
      <c r="H11" s="277"/>
      <c r="I11" s="147">
        <v>115</v>
      </c>
      <c r="J11" s="148">
        <v>15267885</v>
      </c>
      <c r="K11" s="148">
        <v>7425373</v>
      </c>
      <c r="L11" s="148">
        <v>-25564112</v>
      </c>
      <c r="M11" s="148">
        <v>-11467480</v>
      </c>
    </row>
    <row r="12" spans="1:13" ht="12.75">
      <c r="A12" s="275" t="s">
        <v>22</v>
      </c>
      <c r="B12" s="276"/>
      <c r="C12" s="276"/>
      <c r="D12" s="276"/>
      <c r="E12" s="276"/>
      <c r="F12" s="276"/>
      <c r="G12" s="276"/>
      <c r="H12" s="277"/>
      <c r="I12" s="147">
        <v>116</v>
      </c>
      <c r="J12" s="146">
        <f>SUM(J13:J15)</f>
        <v>247299236</v>
      </c>
      <c r="K12" s="146">
        <f>SUM(K13:K15)</f>
        <v>144361672</v>
      </c>
      <c r="L12" s="146">
        <f>SUM(L13:L15)</f>
        <v>282273999</v>
      </c>
      <c r="M12" s="146">
        <f>SUM(M13:M15)</f>
        <v>156947470</v>
      </c>
    </row>
    <row r="13" spans="1:13" ht="12.75">
      <c r="A13" s="305" t="s">
        <v>146</v>
      </c>
      <c r="B13" s="306"/>
      <c r="C13" s="306"/>
      <c r="D13" s="306"/>
      <c r="E13" s="306"/>
      <c r="F13" s="306"/>
      <c r="G13" s="306"/>
      <c r="H13" s="307"/>
      <c r="I13" s="147">
        <v>117</v>
      </c>
      <c r="J13" s="148">
        <v>105463217</v>
      </c>
      <c r="K13" s="148">
        <v>50935375</v>
      </c>
      <c r="L13" s="148">
        <v>139395092</v>
      </c>
      <c r="M13" s="148">
        <v>83532996</v>
      </c>
    </row>
    <row r="14" spans="1:13" ht="12.75">
      <c r="A14" s="305" t="s">
        <v>147</v>
      </c>
      <c r="B14" s="306"/>
      <c r="C14" s="306"/>
      <c r="D14" s="306"/>
      <c r="E14" s="306"/>
      <c r="F14" s="306"/>
      <c r="G14" s="306"/>
      <c r="H14" s="307"/>
      <c r="I14" s="147">
        <v>118</v>
      </c>
      <c r="J14" s="148">
        <v>35000325</v>
      </c>
      <c r="K14" s="148">
        <v>26187384</v>
      </c>
      <c r="L14" s="148">
        <v>35404442</v>
      </c>
      <c r="M14" s="148">
        <v>8296535</v>
      </c>
    </row>
    <row r="15" spans="1:13" ht="12.75">
      <c r="A15" s="305" t="s">
        <v>61</v>
      </c>
      <c r="B15" s="306"/>
      <c r="C15" s="306"/>
      <c r="D15" s="306"/>
      <c r="E15" s="306"/>
      <c r="F15" s="306"/>
      <c r="G15" s="306"/>
      <c r="H15" s="307"/>
      <c r="I15" s="147">
        <v>119</v>
      </c>
      <c r="J15" s="148">
        <v>106835694</v>
      </c>
      <c r="K15" s="148">
        <v>67238913</v>
      </c>
      <c r="L15" s="148">
        <v>107474465</v>
      </c>
      <c r="M15" s="148">
        <v>65117939</v>
      </c>
    </row>
    <row r="16" spans="1:13" ht="12.75">
      <c r="A16" s="275" t="s">
        <v>23</v>
      </c>
      <c r="B16" s="276"/>
      <c r="C16" s="276"/>
      <c r="D16" s="276"/>
      <c r="E16" s="276"/>
      <c r="F16" s="276"/>
      <c r="G16" s="276"/>
      <c r="H16" s="277"/>
      <c r="I16" s="147">
        <v>120</v>
      </c>
      <c r="J16" s="146">
        <f>SUM(J17:J19)</f>
        <v>104880212</v>
      </c>
      <c r="K16" s="146">
        <f>SUM(K17:K19)</f>
        <v>55720175</v>
      </c>
      <c r="L16" s="146">
        <f>SUM(L17:L19)</f>
        <v>121192327</v>
      </c>
      <c r="M16" s="146">
        <f>SUM(M17:M19)</f>
        <v>64367869</v>
      </c>
    </row>
    <row r="17" spans="1:13" ht="12.75">
      <c r="A17" s="305" t="s">
        <v>62</v>
      </c>
      <c r="B17" s="306"/>
      <c r="C17" s="306"/>
      <c r="D17" s="306"/>
      <c r="E17" s="306"/>
      <c r="F17" s="306"/>
      <c r="G17" s="306"/>
      <c r="H17" s="307"/>
      <c r="I17" s="147">
        <v>121</v>
      </c>
      <c r="J17" s="148">
        <v>66770588</v>
      </c>
      <c r="K17" s="148">
        <v>37069872</v>
      </c>
      <c r="L17" s="148">
        <v>83311837</v>
      </c>
      <c r="M17" s="148">
        <v>44775817</v>
      </c>
    </row>
    <row r="18" spans="1:13" ht="12.75">
      <c r="A18" s="305" t="s">
        <v>63</v>
      </c>
      <c r="B18" s="306"/>
      <c r="C18" s="306"/>
      <c r="D18" s="306"/>
      <c r="E18" s="306"/>
      <c r="F18" s="306"/>
      <c r="G18" s="306"/>
      <c r="H18" s="307"/>
      <c r="I18" s="147">
        <v>122</v>
      </c>
      <c r="J18" s="148">
        <v>24253886</v>
      </c>
      <c r="K18" s="148">
        <v>11584184</v>
      </c>
      <c r="L18" s="148">
        <v>24865570</v>
      </c>
      <c r="M18" s="148">
        <v>12945081</v>
      </c>
    </row>
    <row r="19" spans="1:13" ht="12.75">
      <c r="A19" s="305" t="s">
        <v>64</v>
      </c>
      <c r="B19" s="306"/>
      <c r="C19" s="306"/>
      <c r="D19" s="306"/>
      <c r="E19" s="306"/>
      <c r="F19" s="306"/>
      <c r="G19" s="306"/>
      <c r="H19" s="307"/>
      <c r="I19" s="147">
        <v>123</v>
      </c>
      <c r="J19" s="148">
        <v>13855738</v>
      </c>
      <c r="K19" s="148">
        <v>7066119</v>
      </c>
      <c r="L19" s="148">
        <v>13014920</v>
      </c>
      <c r="M19" s="148">
        <v>6646971</v>
      </c>
    </row>
    <row r="20" spans="1:13" ht="12.75">
      <c r="A20" s="275" t="s">
        <v>105</v>
      </c>
      <c r="B20" s="276"/>
      <c r="C20" s="276"/>
      <c r="D20" s="276"/>
      <c r="E20" s="276"/>
      <c r="F20" s="276"/>
      <c r="G20" s="276"/>
      <c r="H20" s="277"/>
      <c r="I20" s="147">
        <v>124</v>
      </c>
      <c r="J20" s="148">
        <v>25438960</v>
      </c>
      <c r="K20" s="148">
        <v>12484117</v>
      </c>
      <c r="L20" s="148">
        <v>25301518</v>
      </c>
      <c r="M20" s="148">
        <v>12709208</v>
      </c>
    </row>
    <row r="21" spans="1:13" ht="12.75">
      <c r="A21" s="275" t="s">
        <v>106</v>
      </c>
      <c r="B21" s="276"/>
      <c r="C21" s="276"/>
      <c r="D21" s="276"/>
      <c r="E21" s="276"/>
      <c r="F21" s="276"/>
      <c r="G21" s="276"/>
      <c r="H21" s="277"/>
      <c r="I21" s="147">
        <v>125</v>
      </c>
      <c r="J21" s="148">
        <v>12734305</v>
      </c>
      <c r="K21" s="148">
        <v>7460985</v>
      </c>
      <c r="L21" s="148">
        <v>10802039</v>
      </c>
      <c r="M21" s="148">
        <v>7437542</v>
      </c>
    </row>
    <row r="22" spans="1:13" ht="12.75">
      <c r="A22" s="275" t="s">
        <v>24</v>
      </c>
      <c r="B22" s="276"/>
      <c r="C22" s="276"/>
      <c r="D22" s="276"/>
      <c r="E22" s="276"/>
      <c r="F22" s="276"/>
      <c r="G22" s="276"/>
      <c r="H22" s="277"/>
      <c r="I22" s="147">
        <v>126</v>
      </c>
      <c r="J22" s="146">
        <f>SUM(J23:J24)</f>
        <v>98472</v>
      </c>
      <c r="K22" s="146">
        <f>SUM(K23:K24)</f>
        <v>17825</v>
      </c>
      <c r="L22" s="146">
        <f>SUM(L23:L24)</f>
        <v>22151</v>
      </c>
      <c r="M22" s="146">
        <f>SUM(M23:M24)</f>
        <v>21666</v>
      </c>
    </row>
    <row r="23" spans="1:13" ht="12.75">
      <c r="A23" s="305" t="s">
        <v>137</v>
      </c>
      <c r="B23" s="306"/>
      <c r="C23" s="306"/>
      <c r="D23" s="306"/>
      <c r="E23" s="306"/>
      <c r="F23" s="306"/>
      <c r="G23" s="306"/>
      <c r="H23" s="307"/>
      <c r="I23" s="147">
        <v>127</v>
      </c>
      <c r="J23" s="148">
        <v>98472</v>
      </c>
      <c r="K23" s="148">
        <v>17825</v>
      </c>
      <c r="L23" s="148">
        <v>22151</v>
      </c>
      <c r="M23" s="148">
        <v>21666</v>
      </c>
    </row>
    <row r="24" spans="1:13" ht="12.75">
      <c r="A24" s="305" t="s">
        <v>138</v>
      </c>
      <c r="B24" s="306"/>
      <c r="C24" s="306"/>
      <c r="D24" s="306"/>
      <c r="E24" s="306"/>
      <c r="F24" s="306"/>
      <c r="G24" s="306"/>
      <c r="H24" s="307"/>
      <c r="I24" s="147">
        <v>128</v>
      </c>
      <c r="J24" s="148">
        <v>0</v>
      </c>
      <c r="K24" s="148">
        <v>0</v>
      </c>
      <c r="L24" s="148">
        <v>0</v>
      </c>
      <c r="M24" s="148">
        <v>0</v>
      </c>
    </row>
    <row r="25" spans="1:13" ht="12.75">
      <c r="A25" s="275" t="s">
        <v>107</v>
      </c>
      <c r="B25" s="276"/>
      <c r="C25" s="276"/>
      <c r="D25" s="276"/>
      <c r="E25" s="276"/>
      <c r="F25" s="276"/>
      <c r="G25" s="276"/>
      <c r="H25" s="277"/>
      <c r="I25" s="147">
        <v>129</v>
      </c>
      <c r="J25" s="148">
        <v>171856</v>
      </c>
      <c r="K25" s="148">
        <v>-1214</v>
      </c>
      <c r="L25" s="148">
        <v>0</v>
      </c>
      <c r="M25" s="148">
        <v>0</v>
      </c>
    </row>
    <row r="26" spans="1:13" ht="12.75">
      <c r="A26" s="275" t="s">
        <v>50</v>
      </c>
      <c r="B26" s="276"/>
      <c r="C26" s="276"/>
      <c r="D26" s="276"/>
      <c r="E26" s="276"/>
      <c r="F26" s="276"/>
      <c r="G26" s="276"/>
      <c r="H26" s="277"/>
      <c r="I26" s="147">
        <v>130</v>
      </c>
      <c r="J26" s="148">
        <v>60307318</v>
      </c>
      <c r="K26" s="148">
        <v>50280128</v>
      </c>
      <c r="L26" s="148">
        <v>41840077</v>
      </c>
      <c r="M26" s="148">
        <v>26595122</v>
      </c>
    </row>
    <row r="27" spans="1:13" ht="12.75">
      <c r="A27" s="275" t="s">
        <v>213</v>
      </c>
      <c r="B27" s="276"/>
      <c r="C27" s="276"/>
      <c r="D27" s="276"/>
      <c r="E27" s="276"/>
      <c r="F27" s="276"/>
      <c r="G27" s="276"/>
      <c r="H27" s="277"/>
      <c r="I27" s="147">
        <v>131</v>
      </c>
      <c r="J27" s="146">
        <f>SUM(J28:J32)</f>
        <v>629079</v>
      </c>
      <c r="K27" s="146">
        <f>SUM(K28:K32)</f>
        <v>937151</v>
      </c>
      <c r="L27" s="146">
        <f>SUM(L28:L32)</f>
        <v>7449759</v>
      </c>
      <c r="M27" s="146">
        <f>SUM(M28:M32)</f>
        <v>1839144</v>
      </c>
    </row>
    <row r="28" spans="1:13" ht="25.5" customHeight="1">
      <c r="A28" s="275" t="s">
        <v>227</v>
      </c>
      <c r="B28" s="276"/>
      <c r="C28" s="276"/>
      <c r="D28" s="276"/>
      <c r="E28" s="276"/>
      <c r="F28" s="276"/>
      <c r="G28" s="276"/>
      <c r="H28" s="277"/>
      <c r="I28" s="147">
        <v>132</v>
      </c>
      <c r="J28" s="148">
        <v>0</v>
      </c>
      <c r="K28" s="148">
        <v>0</v>
      </c>
      <c r="L28" s="148">
        <v>0</v>
      </c>
      <c r="M28" s="148">
        <v>0</v>
      </c>
    </row>
    <row r="29" spans="1:13" ht="27.75" customHeight="1">
      <c r="A29" s="275" t="s">
        <v>155</v>
      </c>
      <c r="B29" s="276"/>
      <c r="C29" s="276"/>
      <c r="D29" s="276"/>
      <c r="E29" s="276"/>
      <c r="F29" s="276"/>
      <c r="G29" s="276"/>
      <c r="H29" s="277"/>
      <c r="I29" s="147">
        <v>133</v>
      </c>
      <c r="J29" s="148">
        <v>571523</v>
      </c>
      <c r="K29" s="148">
        <v>904279</v>
      </c>
      <c r="L29" s="148">
        <v>7453346</v>
      </c>
      <c r="M29" s="148">
        <v>1855225</v>
      </c>
    </row>
    <row r="30" spans="1:13" ht="12.75">
      <c r="A30" s="275" t="s">
        <v>139</v>
      </c>
      <c r="B30" s="276"/>
      <c r="C30" s="276"/>
      <c r="D30" s="276"/>
      <c r="E30" s="276"/>
      <c r="F30" s="276"/>
      <c r="G30" s="276"/>
      <c r="H30" s="277"/>
      <c r="I30" s="147">
        <v>134</v>
      </c>
      <c r="J30" s="148">
        <v>0</v>
      </c>
      <c r="K30" s="148">
        <v>0</v>
      </c>
      <c r="L30" s="148">
        <v>0</v>
      </c>
      <c r="M30" s="148">
        <v>0</v>
      </c>
    </row>
    <row r="31" spans="1:13" ht="12.75">
      <c r="A31" s="275" t="s">
        <v>223</v>
      </c>
      <c r="B31" s="276"/>
      <c r="C31" s="276"/>
      <c r="D31" s="276"/>
      <c r="E31" s="276"/>
      <c r="F31" s="276"/>
      <c r="G31" s="276"/>
      <c r="H31" s="277"/>
      <c r="I31" s="147">
        <v>135</v>
      </c>
      <c r="J31" s="148">
        <v>0</v>
      </c>
      <c r="K31" s="148">
        <v>0</v>
      </c>
      <c r="L31" s="148">
        <v>0</v>
      </c>
      <c r="M31" s="148">
        <v>0</v>
      </c>
    </row>
    <row r="32" spans="1:13" ht="12.75">
      <c r="A32" s="275" t="s">
        <v>140</v>
      </c>
      <c r="B32" s="276"/>
      <c r="C32" s="276"/>
      <c r="D32" s="276"/>
      <c r="E32" s="276"/>
      <c r="F32" s="276"/>
      <c r="G32" s="276"/>
      <c r="H32" s="277"/>
      <c r="I32" s="147">
        <v>136</v>
      </c>
      <c r="J32" s="148">
        <v>57556</v>
      </c>
      <c r="K32" s="148">
        <v>32872</v>
      </c>
      <c r="L32" s="148">
        <v>-3587</v>
      </c>
      <c r="M32" s="148">
        <v>-16081</v>
      </c>
    </row>
    <row r="33" spans="1:13" ht="12.75">
      <c r="A33" s="275" t="s">
        <v>214</v>
      </c>
      <c r="B33" s="276"/>
      <c r="C33" s="276"/>
      <c r="D33" s="276"/>
      <c r="E33" s="276"/>
      <c r="F33" s="276"/>
      <c r="G33" s="276"/>
      <c r="H33" s="277"/>
      <c r="I33" s="147">
        <v>137</v>
      </c>
      <c r="J33" s="146">
        <f>SUM(J34:J37)</f>
        <v>11387997</v>
      </c>
      <c r="K33" s="146">
        <f>SUM(K34:K37)</f>
        <v>5388378</v>
      </c>
      <c r="L33" s="146">
        <f>SUM(L34:L37)</f>
        <v>17986907</v>
      </c>
      <c r="M33" s="146">
        <f>SUM(M34:M37)</f>
        <v>11666699</v>
      </c>
    </row>
    <row r="34" spans="1:13" ht="12.75">
      <c r="A34" s="275" t="s">
        <v>66</v>
      </c>
      <c r="B34" s="276"/>
      <c r="C34" s="276"/>
      <c r="D34" s="276"/>
      <c r="E34" s="276"/>
      <c r="F34" s="276"/>
      <c r="G34" s="276"/>
      <c r="H34" s="277"/>
      <c r="I34" s="147">
        <v>138</v>
      </c>
      <c r="J34" s="148">
        <v>0</v>
      </c>
      <c r="K34" s="148">
        <v>0</v>
      </c>
      <c r="L34" s="148">
        <v>0</v>
      </c>
      <c r="M34" s="148">
        <v>0</v>
      </c>
    </row>
    <row r="35" spans="1:13" ht="12.75">
      <c r="A35" s="275" t="s">
        <v>65</v>
      </c>
      <c r="B35" s="276"/>
      <c r="C35" s="276"/>
      <c r="D35" s="276"/>
      <c r="E35" s="276"/>
      <c r="F35" s="276"/>
      <c r="G35" s="276"/>
      <c r="H35" s="277"/>
      <c r="I35" s="147">
        <v>139</v>
      </c>
      <c r="J35" s="148">
        <v>11387456</v>
      </c>
      <c r="K35" s="148">
        <v>4943472</v>
      </c>
      <c r="L35" s="148">
        <v>17986907</v>
      </c>
      <c r="M35" s="148">
        <v>11666699</v>
      </c>
    </row>
    <row r="36" spans="1:13" ht="12.75">
      <c r="A36" s="275" t="s">
        <v>224</v>
      </c>
      <c r="B36" s="276"/>
      <c r="C36" s="276"/>
      <c r="D36" s="276"/>
      <c r="E36" s="276"/>
      <c r="F36" s="276"/>
      <c r="G36" s="276"/>
      <c r="H36" s="277"/>
      <c r="I36" s="147">
        <v>140</v>
      </c>
      <c r="J36" s="148">
        <v>0</v>
      </c>
      <c r="K36" s="148">
        <v>0</v>
      </c>
      <c r="L36" s="148">
        <v>0</v>
      </c>
      <c r="M36" s="148">
        <v>0</v>
      </c>
    </row>
    <row r="37" spans="1:13" ht="12.75">
      <c r="A37" s="275" t="s">
        <v>67</v>
      </c>
      <c r="B37" s="276"/>
      <c r="C37" s="276"/>
      <c r="D37" s="276"/>
      <c r="E37" s="276"/>
      <c r="F37" s="276"/>
      <c r="G37" s="276"/>
      <c r="H37" s="277"/>
      <c r="I37" s="147">
        <v>141</v>
      </c>
      <c r="J37" s="148">
        <v>541</v>
      </c>
      <c r="K37" s="148">
        <v>444906</v>
      </c>
      <c r="L37" s="148">
        <v>0</v>
      </c>
      <c r="M37" s="148">
        <v>0</v>
      </c>
    </row>
    <row r="38" spans="1:13" ht="12.75">
      <c r="A38" s="275" t="s">
        <v>195</v>
      </c>
      <c r="B38" s="276"/>
      <c r="C38" s="276"/>
      <c r="D38" s="276"/>
      <c r="E38" s="276"/>
      <c r="F38" s="276"/>
      <c r="G38" s="276"/>
      <c r="H38" s="277"/>
      <c r="I38" s="147">
        <v>142</v>
      </c>
      <c r="J38" s="148">
        <v>5625512</v>
      </c>
      <c r="K38" s="148">
        <v>-32126</v>
      </c>
      <c r="L38" s="148">
        <v>1017686</v>
      </c>
      <c r="M38" s="148">
        <v>1079624</v>
      </c>
    </row>
    <row r="39" spans="1:13" ht="12.75">
      <c r="A39" s="275" t="s">
        <v>196</v>
      </c>
      <c r="B39" s="276"/>
      <c r="C39" s="276"/>
      <c r="D39" s="276"/>
      <c r="E39" s="276"/>
      <c r="F39" s="276"/>
      <c r="G39" s="276"/>
      <c r="H39" s="277"/>
      <c r="I39" s="147">
        <v>143</v>
      </c>
      <c r="J39" s="148">
        <v>0</v>
      </c>
      <c r="K39" s="148">
        <v>0</v>
      </c>
      <c r="L39" s="148">
        <v>0</v>
      </c>
      <c r="M39" s="148">
        <v>0</v>
      </c>
    </row>
    <row r="40" spans="1:13" ht="12.75">
      <c r="A40" s="275" t="s">
        <v>225</v>
      </c>
      <c r="B40" s="276"/>
      <c r="C40" s="276"/>
      <c r="D40" s="276"/>
      <c r="E40" s="276"/>
      <c r="F40" s="276"/>
      <c r="G40" s="276"/>
      <c r="H40" s="277"/>
      <c r="I40" s="147">
        <v>144</v>
      </c>
      <c r="J40" s="146"/>
      <c r="K40" s="146"/>
      <c r="L40" s="146"/>
      <c r="M40" s="146"/>
    </row>
    <row r="41" spans="1:13" ht="12.75">
      <c r="A41" s="275" t="s">
        <v>226</v>
      </c>
      <c r="B41" s="276"/>
      <c r="C41" s="276"/>
      <c r="D41" s="276"/>
      <c r="E41" s="276"/>
      <c r="F41" s="276"/>
      <c r="G41" s="276"/>
      <c r="H41" s="277"/>
      <c r="I41" s="147">
        <v>145</v>
      </c>
      <c r="J41" s="146"/>
      <c r="K41" s="146"/>
      <c r="L41" s="146"/>
      <c r="M41" s="146"/>
    </row>
    <row r="42" spans="1:13" ht="12.75">
      <c r="A42" s="275" t="s">
        <v>215</v>
      </c>
      <c r="B42" s="276"/>
      <c r="C42" s="276"/>
      <c r="D42" s="276"/>
      <c r="E42" s="276"/>
      <c r="F42" s="276"/>
      <c r="G42" s="276"/>
      <c r="H42" s="277"/>
      <c r="I42" s="147">
        <v>146</v>
      </c>
      <c r="J42" s="146">
        <f>J7+J27+J38+J40</f>
        <v>487231708</v>
      </c>
      <c r="K42" s="146">
        <f>K7+K27+K38+K40</f>
        <v>272714964</v>
      </c>
      <c r="L42" s="146">
        <f>L7+L27+L38+L40</f>
        <v>504325943</v>
      </c>
      <c r="M42" s="146">
        <f>M7+M27+M38+M40</f>
        <v>250440343</v>
      </c>
    </row>
    <row r="43" spans="1:13" ht="12.75">
      <c r="A43" s="275" t="s">
        <v>216</v>
      </c>
      <c r="B43" s="276"/>
      <c r="C43" s="276"/>
      <c r="D43" s="276"/>
      <c r="E43" s="276"/>
      <c r="F43" s="276"/>
      <c r="G43" s="276"/>
      <c r="H43" s="277"/>
      <c r="I43" s="147">
        <v>147</v>
      </c>
      <c r="J43" s="146">
        <f>J10+J33+J39+J41</f>
        <v>477586241</v>
      </c>
      <c r="K43" s="146">
        <f>K10+K33+K39+K41</f>
        <v>283137439</v>
      </c>
      <c r="L43" s="146">
        <f>L10+L33+L39+L41</f>
        <v>473854906</v>
      </c>
      <c r="M43" s="146">
        <f>M10+M33+M39+M41</f>
        <v>268278096</v>
      </c>
    </row>
    <row r="44" spans="1:13" ht="12.75">
      <c r="A44" s="275" t="s">
        <v>236</v>
      </c>
      <c r="B44" s="276"/>
      <c r="C44" s="276"/>
      <c r="D44" s="276"/>
      <c r="E44" s="276"/>
      <c r="F44" s="276"/>
      <c r="G44" s="276"/>
      <c r="H44" s="277"/>
      <c r="I44" s="147">
        <v>148</v>
      </c>
      <c r="J44" s="146">
        <f>IF(J45&gt;0,J45,-J46)</f>
        <v>9645467</v>
      </c>
      <c r="K44" s="146">
        <f>IF(K45&gt;0,K45,-K46)</f>
        <v>-10422475</v>
      </c>
      <c r="L44" s="146">
        <f>IF(L45&gt;0,L45,-L46)</f>
        <v>30471037</v>
      </c>
      <c r="M44" s="146">
        <f>IF(M45&gt;0,M45,-M46)</f>
        <v>-17837753</v>
      </c>
    </row>
    <row r="45" spans="1:13" ht="12.75">
      <c r="A45" s="296" t="s">
        <v>218</v>
      </c>
      <c r="B45" s="297"/>
      <c r="C45" s="297"/>
      <c r="D45" s="297"/>
      <c r="E45" s="297"/>
      <c r="F45" s="297"/>
      <c r="G45" s="297"/>
      <c r="H45" s="298"/>
      <c r="I45" s="147">
        <v>149</v>
      </c>
      <c r="J45" s="149">
        <f>IF((J42-J43)&gt;0,J42-J43,0)</f>
        <v>9645467</v>
      </c>
      <c r="K45" s="149">
        <f>IF((K42-K43)&gt;0,K42-K43,0)</f>
        <v>0</v>
      </c>
      <c r="L45" s="149">
        <f>IF((L42-L43)&gt;0,L42-L43,0)</f>
        <v>30471037</v>
      </c>
      <c r="M45" s="149">
        <f>IF((M42-M43)&gt;0,M42-M43,0)</f>
        <v>0</v>
      </c>
    </row>
    <row r="46" spans="1:13" ht="12.75">
      <c r="A46" s="296" t="s">
        <v>219</v>
      </c>
      <c r="B46" s="297"/>
      <c r="C46" s="297"/>
      <c r="D46" s="297"/>
      <c r="E46" s="297"/>
      <c r="F46" s="297"/>
      <c r="G46" s="297"/>
      <c r="H46" s="298"/>
      <c r="I46" s="147">
        <v>150</v>
      </c>
      <c r="J46" s="149">
        <f>IF((J42-J43)&lt;0,ABS(J42-J43),0)</f>
        <v>0</v>
      </c>
      <c r="K46" s="149">
        <f>IF((K42-K43)&lt;0,ABS(K42-K43),0)</f>
        <v>10422475</v>
      </c>
      <c r="L46" s="149">
        <f>IF((L42-L43)&lt;0,ABS(L42-L43),0)</f>
        <v>0</v>
      </c>
      <c r="M46" s="149">
        <f>IF((M42-M43)&lt;0,ABS(M42-M43),0)</f>
        <v>17837753</v>
      </c>
    </row>
    <row r="47" spans="1:13" ht="12.75">
      <c r="A47" s="275" t="s">
        <v>217</v>
      </c>
      <c r="B47" s="276"/>
      <c r="C47" s="276"/>
      <c r="D47" s="276"/>
      <c r="E47" s="276"/>
      <c r="F47" s="276"/>
      <c r="G47" s="276"/>
      <c r="H47" s="277"/>
      <c r="I47" s="147">
        <v>151</v>
      </c>
      <c r="J47" s="146">
        <v>2976892</v>
      </c>
      <c r="K47" s="146">
        <v>1975585</v>
      </c>
      <c r="L47" s="146">
        <v>2396198</v>
      </c>
      <c r="M47" s="146">
        <v>-2556297</v>
      </c>
    </row>
    <row r="48" spans="1:13" ht="12.75">
      <c r="A48" s="275" t="s">
        <v>237</v>
      </c>
      <c r="B48" s="276"/>
      <c r="C48" s="276"/>
      <c r="D48" s="276"/>
      <c r="E48" s="276"/>
      <c r="F48" s="276"/>
      <c r="G48" s="276"/>
      <c r="H48" s="277"/>
      <c r="I48" s="147">
        <v>152</v>
      </c>
      <c r="J48" s="146">
        <f>IF(J49&gt;0,J49,-J50)</f>
        <v>6668575</v>
      </c>
      <c r="K48" s="146">
        <f>IF(K49&gt;0,K49,-K50)</f>
        <v>-12398060</v>
      </c>
      <c r="L48" s="146">
        <f>IF(L49&gt;0,L49,-L50)</f>
        <v>28074839</v>
      </c>
      <c r="M48" s="146">
        <f>IF(M49&gt;0,M49,-M50)</f>
        <v>-15281456</v>
      </c>
    </row>
    <row r="49" spans="1:13" ht="12.75">
      <c r="A49" s="296" t="s">
        <v>192</v>
      </c>
      <c r="B49" s="297"/>
      <c r="C49" s="297"/>
      <c r="D49" s="297"/>
      <c r="E49" s="297"/>
      <c r="F49" s="297"/>
      <c r="G49" s="297"/>
      <c r="H49" s="298"/>
      <c r="I49" s="147">
        <v>153</v>
      </c>
      <c r="J49" s="149">
        <f>IF((J44-J47)&gt;0,ABS(J44-J47),0)</f>
        <v>6668575</v>
      </c>
      <c r="K49" s="149">
        <f>IF((K44-K47)&gt;0,ABS(K44-K47),0)</f>
        <v>0</v>
      </c>
      <c r="L49" s="149">
        <f>IF((L44-L47)&gt;0,ABS(L44-L47),0)</f>
        <v>28074839</v>
      </c>
      <c r="M49" s="149">
        <f>IF((M44-M47)&gt;0,ABS(M44-M47),0)</f>
        <v>0</v>
      </c>
    </row>
    <row r="50" spans="1:13" ht="12.75">
      <c r="A50" s="299" t="s">
        <v>220</v>
      </c>
      <c r="B50" s="300"/>
      <c r="C50" s="300"/>
      <c r="D50" s="300"/>
      <c r="E50" s="300"/>
      <c r="F50" s="300"/>
      <c r="G50" s="300"/>
      <c r="H50" s="301"/>
      <c r="I50" s="150">
        <v>154</v>
      </c>
      <c r="J50" s="151">
        <f>IF((J44-J47)&lt;0,ABS(J44-J47),0)</f>
        <v>0</v>
      </c>
      <c r="K50" s="151">
        <f>IF((K44-K47)&lt;0,ABS(K44-K47),0)</f>
        <v>12398060</v>
      </c>
      <c r="L50" s="151">
        <f>IF((L44-L47)&lt;0,ABS(L44-L47),0)</f>
        <v>0</v>
      </c>
      <c r="M50" s="151">
        <f>IF((M44-M47)&lt;0,ABS(M44-M47),0)</f>
        <v>15281456</v>
      </c>
    </row>
    <row r="51" spans="1:11" ht="12.75" customHeight="1">
      <c r="A51" s="302" t="s">
        <v>307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4"/>
    </row>
    <row r="52" spans="1:13" ht="12.75" customHeight="1">
      <c r="A52" s="302" t="s">
        <v>187</v>
      </c>
      <c r="B52" s="303"/>
      <c r="C52" s="303"/>
      <c r="D52" s="303"/>
      <c r="E52" s="303"/>
      <c r="F52" s="303"/>
      <c r="G52" s="303"/>
      <c r="H52" s="303"/>
      <c r="I52" s="152"/>
      <c r="J52" s="152"/>
      <c r="K52" s="152"/>
      <c r="L52" s="152"/>
      <c r="M52" s="153"/>
    </row>
    <row r="53" spans="1:13" ht="12.75">
      <c r="A53" s="288" t="s">
        <v>234</v>
      </c>
      <c r="B53" s="289"/>
      <c r="C53" s="289"/>
      <c r="D53" s="289"/>
      <c r="E53" s="289"/>
      <c r="F53" s="289"/>
      <c r="G53" s="289"/>
      <c r="H53" s="290"/>
      <c r="I53" s="145">
        <v>155</v>
      </c>
      <c r="J53" s="154">
        <f>J48-J54</f>
        <v>6932014</v>
      </c>
      <c r="K53" s="154">
        <f>K48-K54</f>
        <v>-12154865</v>
      </c>
      <c r="L53" s="154">
        <f>L48-L54</f>
        <v>28074839</v>
      </c>
      <c r="M53" s="154">
        <f>M48-M54</f>
        <v>-15281456</v>
      </c>
    </row>
    <row r="54" spans="1:13" ht="12.75">
      <c r="A54" s="272" t="s">
        <v>235</v>
      </c>
      <c r="B54" s="273"/>
      <c r="C54" s="273"/>
      <c r="D54" s="273"/>
      <c r="E54" s="273"/>
      <c r="F54" s="273"/>
      <c r="G54" s="273"/>
      <c r="H54" s="274"/>
      <c r="I54" s="155">
        <v>156</v>
      </c>
      <c r="J54" s="156">
        <v>-263439</v>
      </c>
      <c r="K54" s="156">
        <v>-243195</v>
      </c>
      <c r="L54" s="156"/>
      <c r="M54" s="156"/>
    </row>
    <row r="55" spans="1:13" ht="12.75" customHeight="1">
      <c r="A55" s="291" t="s">
        <v>189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157"/>
      <c r="M55" s="157"/>
    </row>
    <row r="56" spans="1:13" ht="12.75">
      <c r="A56" s="293" t="s">
        <v>204</v>
      </c>
      <c r="B56" s="294"/>
      <c r="C56" s="294"/>
      <c r="D56" s="294"/>
      <c r="E56" s="294"/>
      <c r="F56" s="294"/>
      <c r="G56" s="294"/>
      <c r="H56" s="295"/>
      <c r="I56" s="158">
        <v>157</v>
      </c>
      <c r="J56" s="159">
        <f>J48</f>
        <v>6668575</v>
      </c>
      <c r="K56" s="159">
        <f>K48</f>
        <v>-12398060</v>
      </c>
      <c r="L56" s="159">
        <f>L48</f>
        <v>28074839</v>
      </c>
      <c r="M56" s="159">
        <f>M48</f>
        <v>-15281456</v>
      </c>
    </row>
    <row r="57" spans="1:13" ht="12.75">
      <c r="A57" s="275" t="s">
        <v>221</v>
      </c>
      <c r="B57" s="276"/>
      <c r="C57" s="276"/>
      <c r="D57" s="276"/>
      <c r="E57" s="276"/>
      <c r="F57" s="276"/>
      <c r="G57" s="276"/>
      <c r="H57" s="277"/>
      <c r="I57" s="147">
        <v>158</v>
      </c>
      <c r="J57" s="149">
        <f>SUM(J58:J65)</f>
        <v>0</v>
      </c>
      <c r="K57" s="149">
        <f>SUM(K58:K65)</f>
        <v>0</v>
      </c>
      <c r="L57" s="149">
        <f>SUM(L58:L65)</f>
        <v>145431</v>
      </c>
      <c r="M57" s="149">
        <f>SUM(M58:M65)</f>
        <v>627327</v>
      </c>
    </row>
    <row r="58" spans="1:13" ht="12.75">
      <c r="A58" s="275" t="s">
        <v>228</v>
      </c>
      <c r="B58" s="276"/>
      <c r="C58" s="276"/>
      <c r="D58" s="276"/>
      <c r="E58" s="276"/>
      <c r="F58" s="276"/>
      <c r="G58" s="276"/>
      <c r="H58" s="277"/>
      <c r="I58" s="147">
        <v>159</v>
      </c>
      <c r="J58" s="148"/>
      <c r="K58" s="148"/>
      <c r="L58" s="148">
        <v>145431</v>
      </c>
      <c r="M58" s="148">
        <v>627327</v>
      </c>
    </row>
    <row r="59" spans="1:13" ht="26.25" customHeight="1">
      <c r="A59" s="275" t="s">
        <v>229</v>
      </c>
      <c r="B59" s="276"/>
      <c r="C59" s="276"/>
      <c r="D59" s="276"/>
      <c r="E59" s="276"/>
      <c r="F59" s="276"/>
      <c r="G59" s="276"/>
      <c r="H59" s="277"/>
      <c r="I59" s="147">
        <v>160</v>
      </c>
      <c r="J59" s="148"/>
      <c r="K59" s="148"/>
      <c r="L59" s="148"/>
      <c r="M59" s="148"/>
    </row>
    <row r="60" spans="1:13" ht="25.5" customHeight="1">
      <c r="A60" s="275" t="s">
        <v>45</v>
      </c>
      <c r="B60" s="276"/>
      <c r="C60" s="276"/>
      <c r="D60" s="276"/>
      <c r="E60" s="276"/>
      <c r="F60" s="276"/>
      <c r="G60" s="276"/>
      <c r="H60" s="277"/>
      <c r="I60" s="147">
        <v>161</v>
      </c>
      <c r="J60" s="148"/>
      <c r="K60" s="148"/>
      <c r="L60" s="148"/>
      <c r="M60" s="148"/>
    </row>
    <row r="61" spans="1:13" ht="12.75">
      <c r="A61" s="275" t="s">
        <v>230</v>
      </c>
      <c r="B61" s="276"/>
      <c r="C61" s="276"/>
      <c r="D61" s="276"/>
      <c r="E61" s="276"/>
      <c r="F61" s="276"/>
      <c r="G61" s="276"/>
      <c r="H61" s="277"/>
      <c r="I61" s="147">
        <v>162</v>
      </c>
      <c r="J61" s="148"/>
      <c r="K61" s="148"/>
      <c r="L61" s="148"/>
      <c r="M61" s="148"/>
    </row>
    <row r="62" spans="1:13" ht="12.75">
      <c r="A62" s="275" t="s">
        <v>231</v>
      </c>
      <c r="B62" s="276"/>
      <c r="C62" s="276"/>
      <c r="D62" s="276"/>
      <c r="E62" s="276"/>
      <c r="F62" s="276"/>
      <c r="G62" s="276"/>
      <c r="H62" s="277"/>
      <c r="I62" s="147">
        <v>163</v>
      </c>
      <c r="J62" s="148"/>
      <c r="K62" s="148"/>
      <c r="L62" s="148"/>
      <c r="M62" s="148"/>
    </row>
    <row r="63" spans="1:13" ht="12.75">
      <c r="A63" s="275" t="s">
        <v>232</v>
      </c>
      <c r="B63" s="276"/>
      <c r="C63" s="276"/>
      <c r="D63" s="276"/>
      <c r="E63" s="276"/>
      <c r="F63" s="276"/>
      <c r="G63" s="276"/>
      <c r="H63" s="277"/>
      <c r="I63" s="147">
        <v>164</v>
      </c>
      <c r="J63" s="148"/>
      <c r="K63" s="148"/>
      <c r="L63" s="148"/>
      <c r="M63" s="148"/>
    </row>
    <row r="64" spans="1:13" ht="12.75">
      <c r="A64" s="275" t="s">
        <v>233</v>
      </c>
      <c r="B64" s="276"/>
      <c r="C64" s="276"/>
      <c r="D64" s="276"/>
      <c r="E64" s="276"/>
      <c r="F64" s="276"/>
      <c r="G64" s="276"/>
      <c r="H64" s="277"/>
      <c r="I64" s="147">
        <v>165</v>
      </c>
      <c r="J64" s="148"/>
      <c r="K64" s="148"/>
      <c r="L64" s="148"/>
      <c r="M64" s="148"/>
    </row>
    <row r="65" spans="1:13" ht="12.75">
      <c r="A65" s="275" t="s">
        <v>222</v>
      </c>
      <c r="B65" s="276"/>
      <c r="C65" s="276"/>
      <c r="D65" s="276"/>
      <c r="E65" s="276"/>
      <c r="F65" s="276"/>
      <c r="G65" s="276"/>
      <c r="H65" s="277"/>
      <c r="I65" s="147">
        <v>166</v>
      </c>
      <c r="J65" s="148"/>
      <c r="K65" s="148"/>
      <c r="L65" s="148"/>
      <c r="M65" s="148"/>
    </row>
    <row r="66" spans="1:13" ht="21.75" customHeight="1">
      <c r="A66" s="275" t="s">
        <v>193</v>
      </c>
      <c r="B66" s="276"/>
      <c r="C66" s="276"/>
      <c r="D66" s="276"/>
      <c r="E66" s="276"/>
      <c r="F66" s="276"/>
      <c r="G66" s="276"/>
      <c r="H66" s="277"/>
      <c r="I66" s="147">
        <v>167</v>
      </c>
      <c r="J66" s="160">
        <f>J57-J65</f>
        <v>0</v>
      </c>
      <c r="K66" s="160">
        <f>K57-K65</f>
        <v>0</v>
      </c>
      <c r="L66" s="160">
        <f>L57-L65</f>
        <v>145431</v>
      </c>
      <c r="M66" s="160">
        <f>M57-M65</f>
        <v>627327</v>
      </c>
    </row>
    <row r="67" spans="1:13" ht="12.75">
      <c r="A67" s="278" t="s">
        <v>194</v>
      </c>
      <c r="B67" s="279"/>
      <c r="C67" s="279"/>
      <c r="D67" s="279"/>
      <c r="E67" s="279"/>
      <c r="F67" s="279"/>
      <c r="G67" s="279"/>
      <c r="H67" s="280"/>
      <c r="I67" s="155">
        <v>168</v>
      </c>
      <c r="J67" s="161">
        <f>J56+J66</f>
        <v>6668575</v>
      </c>
      <c r="K67" s="161">
        <f>K56+K66</f>
        <v>-12398060</v>
      </c>
      <c r="L67" s="161">
        <f>L56+L66</f>
        <v>28220270</v>
      </c>
      <c r="M67" s="161">
        <f>M56+M66</f>
        <v>-14654129</v>
      </c>
    </row>
    <row r="68" spans="1:11" ht="12.75" customHeight="1">
      <c r="A68" s="281" t="s">
        <v>308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ht="12.75" customHeight="1">
      <c r="A69" s="283" t="s">
        <v>188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</row>
    <row r="70" spans="1:13" ht="12.75">
      <c r="A70" s="285" t="s">
        <v>234</v>
      </c>
      <c r="B70" s="286"/>
      <c r="C70" s="286"/>
      <c r="D70" s="286"/>
      <c r="E70" s="286"/>
      <c r="F70" s="286"/>
      <c r="G70" s="286"/>
      <c r="H70" s="287"/>
      <c r="I70" s="147">
        <v>169</v>
      </c>
      <c r="J70" s="148"/>
      <c r="K70" s="148"/>
      <c r="L70" s="148">
        <f>L67-L71</f>
        <v>28222425</v>
      </c>
      <c r="M70" s="148">
        <v>-14651974</v>
      </c>
    </row>
    <row r="71" spans="1:13" ht="12.75">
      <c r="A71" s="272" t="s">
        <v>235</v>
      </c>
      <c r="B71" s="273"/>
      <c r="C71" s="273"/>
      <c r="D71" s="273"/>
      <c r="E71" s="273"/>
      <c r="F71" s="273"/>
      <c r="G71" s="273"/>
      <c r="H71" s="274"/>
      <c r="I71" s="155">
        <v>170</v>
      </c>
      <c r="J71" s="156"/>
      <c r="K71" s="156"/>
      <c r="L71" s="156">
        <v>-2155</v>
      </c>
      <c r="M71" s="156">
        <v>-2155</v>
      </c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4">
    <dataValidation type="whole" operator="greaterThanOrEqual" allowBlank="1" showInputMessage="1" showErrorMessage="1" errorTitle="Pogrešan unos" error="Mogu se unijeti samo cjelobrojne pozitivne vrijednosti." sqref="K26:K28 J12:M23 K30:K31 K33:L46 L25:M31 M33:M38 J25:J46 M40:M46 J48:M50 J7:M1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47:M47 K66:K67 J56:K56 L56:L67 J53:L54 J57:J67 M56:M57 K57 M66:M67 M53 J70:L71">
      <formula1>999999999999</formula1>
    </dataValidation>
    <dataValidation operator="greaterThanOrEqual" allowBlank="1" showInputMessage="1" showErrorMessage="1" errorTitle="Pogrešan unos" error="Mogu se unijeti samo cjelobrojne pozitivne vrijednosti." sqref="K25"/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J53:M53 L70:L71" unlockedFormula="1"/>
    <ignoredError sqref="J16:M27 J33:M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31">
      <selection activeCell="J39" sqref="J39:J43"/>
    </sheetView>
  </sheetViews>
  <sheetFormatPr defaultColWidth="9.140625" defaultRowHeight="12.75"/>
  <cols>
    <col min="1" max="9" width="9.140625" style="39" customWidth="1"/>
    <col min="10" max="11" width="15.7109375" style="102" customWidth="1"/>
    <col min="12" max="12" width="12.7109375" style="39" customWidth="1"/>
    <col min="13" max="16384" width="9.140625" style="39" customWidth="1"/>
  </cols>
  <sheetData>
    <row r="1" spans="1:11" ht="12.75" customHeight="1">
      <c r="A1" s="314" t="s">
        <v>164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5" t="s">
        <v>389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 customHeight="1">
      <c r="A3" s="262" t="s">
        <v>354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316" t="s">
        <v>59</v>
      </c>
      <c r="B4" s="316"/>
      <c r="C4" s="316"/>
      <c r="D4" s="316"/>
      <c r="E4" s="316"/>
      <c r="F4" s="316"/>
      <c r="G4" s="316"/>
      <c r="H4" s="316"/>
      <c r="I4" s="49" t="s">
        <v>279</v>
      </c>
      <c r="J4" s="163" t="s">
        <v>310</v>
      </c>
      <c r="K4" s="163" t="s">
        <v>311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51">
        <v>2</v>
      </c>
      <c r="J5" s="163" t="s">
        <v>282</v>
      </c>
      <c r="K5" s="163" t="s">
        <v>283</v>
      </c>
    </row>
    <row r="6" spans="1:11" ht="12.75">
      <c r="A6" s="243" t="s">
        <v>156</v>
      </c>
      <c r="B6" s="244"/>
      <c r="C6" s="244"/>
      <c r="D6" s="244"/>
      <c r="E6" s="244"/>
      <c r="F6" s="244"/>
      <c r="G6" s="244"/>
      <c r="H6" s="244"/>
      <c r="I6" s="312"/>
      <c r="J6" s="312"/>
      <c r="K6" s="313"/>
    </row>
    <row r="7" spans="1:12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6">
        <v>9645467</v>
      </c>
      <c r="K7" s="6">
        <v>30471037</v>
      </c>
      <c r="L7" s="102"/>
    </row>
    <row r="8" spans="1:12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6">
        <v>25438960</v>
      </c>
      <c r="K8" s="6">
        <v>25301518</v>
      </c>
      <c r="L8" s="102"/>
    </row>
    <row r="9" spans="1:12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6">
        <v>0</v>
      </c>
      <c r="K9" s="6">
        <v>0</v>
      </c>
      <c r="L9" s="102"/>
    </row>
    <row r="10" spans="1:12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6">
        <v>62684340</v>
      </c>
      <c r="K10" s="6">
        <v>95801838</v>
      </c>
      <c r="L10" s="102"/>
    </row>
    <row r="11" spans="1:12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6">
        <v>0</v>
      </c>
      <c r="K11" s="6">
        <v>0</v>
      </c>
      <c r="L11" s="102"/>
    </row>
    <row r="12" spans="1:12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6">
        <v>0</v>
      </c>
      <c r="K12" s="6">
        <v>-0.47626903653144836</v>
      </c>
      <c r="L12" s="102"/>
    </row>
    <row r="13" spans="1:12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4">
        <f>SUM(J7:J12)</f>
        <v>97768767</v>
      </c>
      <c r="K13" s="135">
        <f>SUM(K7:K12)</f>
        <v>151574392.52373096</v>
      </c>
      <c r="L13" s="102"/>
    </row>
    <row r="14" spans="1:12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6">
        <v>15743829</v>
      </c>
      <c r="K14" s="6">
        <v>37843480</v>
      </c>
      <c r="L14" s="102"/>
    </row>
    <row r="15" spans="1:12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6">
        <v>0</v>
      </c>
      <c r="K15" s="6">
        <v>0</v>
      </c>
      <c r="L15" s="102"/>
    </row>
    <row r="16" spans="1:12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6">
        <v>3220346</v>
      </c>
      <c r="K16" s="6">
        <v>32486275</v>
      </c>
      <c r="L16" s="102"/>
    </row>
    <row r="17" spans="1:12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6">
        <v>39879879</v>
      </c>
      <c r="K17" s="6">
        <v>60492040</v>
      </c>
      <c r="L17" s="102"/>
    </row>
    <row r="18" spans="1:12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4">
        <f>SUM(J14:J17)</f>
        <v>58844054</v>
      </c>
      <c r="K18" s="135">
        <f>SUM(K14:K17)</f>
        <v>130821795</v>
      </c>
      <c r="L18" s="102"/>
    </row>
    <row r="19" spans="1:12" ht="24" customHeight="1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4">
        <f>IF(J13&gt;J18,J13-J18,0)</f>
        <v>38924713</v>
      </c>
      <c r="K19" s="134">
        <f>IF(K13&gt;K18,K13-K18,0)</f>
        <v>20752597.523730963</v>
      </c>
      <c r="L19" s="102"/>
    </row>
    <row r="20" spans="1:12" ht="21.75" customHeight="1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34">
        <f>IF(J18&gt;J13,J18-J13,0)</f>
        <v>0</v>
      </c>
      <c r="K20" s="135">
        <f>IF(K18&gt;K13,K18-K13,0)</f>
        <v>0</v>
      </c>
      <c r="L20" s="102"/>
    </row>
    <row r="21" spans="1:12" ht="12.75">
      <c r="A21" s="243" t="s">
        <v>159</v>
      </c>
      <c r="B21" s="244"/>
      <c r="C21" s="244"/>
      <c r="D21" s="244"/>
      <c r="E21" s="244"/>
      <c r="F21" s="244"/>
      <c r="G21" s="244"/>
      <c r="H21" s="244"/>
      <c r="I21" s="312"/>
      <c r="J21" s="312"/>
      <c r="K21" s="313"/>
      <c r="L21" s="102"/>
    </row>
    <row r="22" spans="1:12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6">
        <v>1086225</v>
      </c>
      <c r="K22" s="6">
        <v>6398734</v>
      </c>
      <c r="L22" s="102"/>
    </row>
    <row r="23" spans="1:12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6">
        <v>0</v>
      </c>
      <c r="K23" s="6"/>
      <c r="L23" s="102"/>
    </row>
    <row r="24" spans="1:12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6">
        <v>314313</v>
      </c>
      <c r="K24" s="6">
        <v>0</v>
      </c>
      <c r="L24" s="102"/>
    </row>
    <row r="25" spans="1:12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6">
        <v>0</v>
      </c>
      <c r="K25" s="6">
        <v>0</v>
      </c>
      <c r="L25" s="102"/>
    </row>
    <row r="26" spans="1:12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6">
        <v>6800000</v>
      </c>
      <c r="K26" s="6">
        <v>4963193</v>
      </c>
      <c r="L26" s="102"/>
    </row>
    <row r="27" spans="1:12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34">
        <f>SUM(J22:J26)</f>
        <v>8200538</v>
      </c>
      <c r="K27" s="135">
        <f>SUM(K22:K26)</f>
        <v>11361927</v>
      </c>
      <c r="L27" s="102"/>
    </row>
    <row r="28" spans="1:12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6">
        <v>1690429</v>
      </c>
      <c r="K28" s="6">
        <v>0</v>
      </c>
      <c r="L28" s="102"/>
    </row>
    <row r="29" spans="1:12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6">
        <v>46413</v>
      </c>
      <c r="K29" s="6">
        <v>0</v>
      </c>
      <c r="L29" s="102"/>
    </row>
    <row r="30" spans="1:12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6">
        <v>12610989</v>
      </c>
      <c r="K30" s="6">
        <v>597133</v>
      </c>
      <c r="L30" s="102"/>
    </row>
    <row r="31" spans="1:12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4">
        <f>SUM(J28:J30)</f>
        <v>14347831</v>
      </c>
      <c r="K31" s="135">
        <f>SUM(K28:K30)</f>
        <v>597133</v>
      </c>
      <c r="L31" s="102"/>
    </row>
    <row r="32" spans="1:12" ht="21.75" customHeight="1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4">
        <f>IF(J27&gt;J31,J27-J31,0)</f>
        <v>0</v>
      </c>
      <c r="K32" s="135">
        <f>IF(K27&gt;K31,K27-K31,0)</f>
        <v>10764794</v>
      </c>
      <c r="L32" s="102"/>
    </row>
    <row r="33" spans="1:12" ht="21.75" customHeight="1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34">
        <f>IF(J31&gt;J27,J31-J27,0)</f>
        <v>6147293</v>
      </c>
      <c r="K33" s="135">
        <f>IF(K31&gt;K27,K31-K27,0)</f>
        <v>0</v>
      </c>
      <c r="L33" s="102"/>
    </row>
    <row r="34" spans="1:12" ht="12.75">
      <c r="A34" s="243" t="s">
        <v>160</v>
      </c>
      <c r="B34" s="244"/>
      <c r="C34" s="244"/>
      <c r="D34" s="244"/>
      <c r="E34" s="244"/>
      <c r="F34" s="244"/>
      <c r="G34" s="244"/>
      <c r="H34" s="244"/>
      <c r="I34" s="312"/>
      <c r="J34" s="312"/>
      <c r="K34" s="313"/>
      <c r="L34" s="102"/>
    </row>
    <row r="35" spans="1:12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6">
        <v>0</v>
      </c>
      <c r="K35" s="6">
        <v>0</v>
      </c>
      <c r="L35" s="102"/>
    </row>
    <row r="36" spans="1:12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6">
        <v>14848552</v>
      </c>
      <c r="K36" s="6">
        <v>33021752</v>
      </c>
      <c r="L36" s="102"/>
    </row>
    <row r="37" spans="1:12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6">
        <v>0</v>
      </c>
      <c r="K37" s="6">
        <v>0</v>
      </c>
      <c r="L37" s="102"/>
    </row>
    <row r="38" spans="1:12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35">
        <f>SUM(J35:J37)</f>
        <v>14848552</v>
      </c>
      <c r="K38" s="135">
        <f>SUM(K35:K37)</f>
        <v>33021752</v>
      </c>
      <c r="L38" s="102"/>
    </row>
    <row r="39" spans="1:12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6">
        <v>15967355</v>
      </c>
      <c r="K39" s="6">
        <v>15373320</v>
      </c>
      <c r="L39" s="102"/>
    </row>
    <row r="40" spans="1:12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6">
        <v>0</v>
      </c>
      <c r="K40" s="6">
        <v>0</v>
      </c>
      <c r="L40" s="102"/>
    </row>
    <row r="41" spans="1:12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6">
        <v>4634767</v>
      </c>
      <c r="K41" s="6">
        <v>6387505</v>
      </c>
      <c r="L41" s="102"/>
    </row>
    <row r="42" spans="1:12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6">
        <v>0</v>
      </c>
      <c r="K42" s="6">
        <v>503718</v>
      </c>
      <c r="L42" s="102"/>
    </row>
    <row r="43" spans="1:12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6">
        <v>34181236</v>
      </c>
      <c r="K43" s="6">
        <v>46763339</v>
      </c>
      <c r="L43" s="102"/>
    </row>
    <row r="44" spans="1:12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5">
        <f>SUM(J39:J43)</f>
        <v>54783358</v>
      </c>
      <c r="K44" s="135">
        <f>SUM(K39:K43)</f>
        <v>69027882</v>
      </c>
      <c r="L44" s="102"/>
    </row>
    <row r="45" spans="1:12" ht="24.75" customHeight="1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5">
        <f>IF(J38&gt;J44,J38-J44,0)</f>
        <v>0</v>
      </c>
      <c r="K45" s="135">
        <f>IF(K38&gt;K44,K38-K44,0)</f>
        <v>0</v>
      </c>
      <c r="L45" s="102"/>
    </row>
    <row r="46" spans="1:12" ht="23.25" customHeight="1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5">
        <f>IF(J44&gt;J38,J44-J38,0)</f>
        <v>39934806</v>
      </c>
      <c r="K46" s="135">
        <f>IF(K44&gt;K38,K44-K38,0)</f>
        <v>36006130</v>
      </c>
      <c r="L46" s="102"/>
    </row>
    <row r="47" spans="1:12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135">
        <f>IF(J19-J20+J32-J33+J45-J46&gt;0,J19-J20+J32-J33+J45-J46,0)</f>
        <v>0</v>
      </c>
      <c r="K47" s="135">
        <f>IF(K19-K20+K32-K33+K45-K46&gt;0,K19-K20+K32-K33+K45-K46,0)</f>
        <v>0</v>
      </c>
      <c r="L47" s="102"/>
    </row>
    <row r="48" spans="1:12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135">
        <f>IF(J20-J19+J33-J32+J46-J45&gt;0,J20-J19+J33-J32+J46-J45,0)</f>
        <v>7157386</v>
      </c>
      <c r="K48" s="135">
        <f>IF(K20-K19+K33-K32+K46-K45&gt;0,K20-K19+K33-K32+K46-K45,0)</f>
        <v>4488738.4762690365</v>
      </c>
      <c r="L48" s="102"/>
    </row>
    <row r="49" spans="1:12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136">
        <v>66387214</v>
      </c>
      <c r="K49" s="136">
        <v>102077241</v>
      </c>
      <c r="L49" s="102"/>
    </row>
    <row r="50" spans="1:12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6">
        <v>0</v>
      </c>
      <c r="K50" s="6">
        <f>+K47</f>
        <v>0</v>
      </c>
      <c r="L50" s="102"/>
    </row>
    <row r="51" spans="1:12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6">
        <v>7157386</v>
      </c>
      <c r="K51" s="6">
        <f>+K48</f>
        <v>4488738.4762690365</v>
      </c>
      <c r="L51" s="102"/>
    </row>
    <row r="52" spans="1:12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137">
        <f>J49-J51</f>
        <v>59229828</v>
      </c>
      <c r="K52" s="137">
        <f>K49-K51</f>
        <v>97588502.52373096</v>
      </c>
      <c r="L52" s="102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4">
    <dataValidation type="whole" operator="notEqual" allowBlank="1" showInputMessage="1" showErrorMessage="1" errorTitle="Pogrešan unos" error="Mogu se unijeti samo cjelobrojne vrijednosti." sqref="J35:K37 K49:K50 J49:J51 J7:K12 J14:K17 J22:K26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32:K33 J52 J44:J48 J31:J33 J18:J20 K45:K48 J13 K20 J27 J38">
      <formula1>0</formula1>
    </dataValidation>
    <dataValidation operator="greaterThanOrEqual" allowBlank="1" showInputMessage="1" showErrorMessage="1" errorTitle="Pogrešan unos" error="Mogu se unijeti samo cjelobrojne pozitivne vrijednosti." sqref="K13 K52 K44 K38 K31 K27 K18"/>
    <dataValidation operator="notEqual" allowBlank="1" showInputMessage="1" showErrorMessage="1" errorTitle="Pogrešan unos" error="Mogu se unijeti samo cjelobrojne vrijednosti." sqref="K51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4" t="s">
        <v>197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23" t="s">
        <v>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2" t="s">
        <v>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33.75">
      <c r="A4" s="316" t="s">
        <v>59</v>
      </c>
      <c r="B4" s="316"/>
      <c r="C4" s="316"/>
      <c r="D4" s="316"/>
      <c r="E4" s="316"/>
      <c r="F4" s="316"/>
      <c r="G4" s="316"/>
      <c r="H4" s="316"/>
      <c r="I4" s="49" t="s">
        <v>279</v>
      </c>
      <c r="J4" s="50" t="s">
        <v>310</v>
      </c>
      <c r="K4" s="50" t="s">
        <v>311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54">
        <v>2</v>
      </c>
      <c r="J5" s="55" t="s">
        <v>282</v>
      </c>
      <c r="K5" s="55" t="s">
        <v>283</v>
      </c>
    </row>
    <row r="6" spans="1:11" ht="12.75">
      <c r="A6" s="243" t="s">
        <v>156</v>
      </c>
      <c r="B6" s="244"/>
      <c r="C6" s="244"/>
      <c r="D6" s="244"/>
      <c r="E6" s="244"/>
      <c r="F6" s="244"/>
      <c r="G6" s="244"/>
      <c r="H6" s="244"/>
      <c r="I6" s="312"/>
      <c r="J6" s="312"/>
      <c r="K6" s="313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6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6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6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6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6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47"/>
      <c r="K12" s="40"/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6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6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6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6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6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6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47"/>
      <c r="K19" s="40"/>
    </row>
    <row r="20" spans="1:11" ht="24" customHeight="1">
      <c r="A20" s="230" t="s">
        <v>108</v>
      </c>
      <c r="B20" s="318"/>
      <c r="C20" s="318"/>
      <c r="D20" s="318"/>
      <c r="E20" s="318"/>
      <c r="F20" s="318"/>
      <c r="G20" s="318"/>
      <c r="H20" s="319"/>
      <c r="I20" s="1">
        <v>14</v>
      </c>
      <c r="J20" s="47"/>
      <c r="K20" s="40"/>
    </row>
    <row r="21" spans="1:11" ht="21.75" customHeight="1">
      <c r="A21" s="254" t="s">
        <v>109</v>
      </c>
      <c r="B21" s="320"/>
      <c r="C21" s="320"/>
      <c r="D21" s="320"/>
      <c r="E21" s="320"/>
      <c r="F21" s="320"/>
      <c r="G21" s="320"/>
      <c r="H21" s="321"/>
      <c r="I21" s="1">
        <v>15</v>
      </c>
      <c r="J21" s="47"/>
      <c r="K21" s="40"/>
    </row>
    <row r="22" spans="1:11" ht="12.75">
      <c r="A22" s="243" t="s">
        <v>159</v>
      </c>
      <c r="B22" s="244"/>
      <c r="C22" s="244"/>
      <c r="D22" s="244"/>
      <c r="E22" s="244"/>
      <c r="F22" s="244"/>
      <c r="G22" s="244"/>
      <c r="H22" s="244"/>
      <c r="I22" s="312"/>
      <c r="J22" s="312"/>
      <c r="K22" s="313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6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6"/>
    </row>
    <row r="25" spans="1:11" ht="12.75">
      <c r="A25" s="227" t="s">
        <v>312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6"/>
    </row>
    <row r="26" spans="1:11" ht="12.75">
      <c r="A26" s="227" t="s">
        <v>313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6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6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47"/>
      <c r="K28" s="40"/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6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6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6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47"/>
      <c r="K32" s="40"/>
    </row>
    <row r="33" spans="1:11" ht="27" customHeight="1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47"/>
      <c r="K33" s="40"/>
    </row>
    <row r="34" spans="1:11" ht="24" customHeight="1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47"/>
      <c r="K34" s="40"/>
    </row>
    <row r="35" spans="1:11" ht="12.75">
      <c r="A35" s="243" t="s">
        <v>160</v>
      </c>
      <c r="B35" s="244"/>
      <c r="C35" s="244"/>
      <c r="D35" s="244"/>
      <c r="E35" s="244"/>
      <c r="F35" s="244"/>
      <c r="G35" s="244"/>
      <c r="H35" s="244"/>
      <c r="I35" s="312">
        <v>0</v>
      </c>
      <c r="J35" s="312"/>
      <c r="K35" s="313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6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6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6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47"/>
      <c r="K39" s="40"/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6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6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6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6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6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47"/>
      <c r="K45" s="40"/>
    </row>
    <row r="46" spans="1:11" ht="24" customHeight="1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47"/>
      <c r="K46" s="40"/>
    </row>
    <row r="47" spans="1:11" ht="21" customHeight="1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47"/>
      <c r="K47" s="40"/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47"/>
      <c r="K48" s="40"/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47"/>
      <c r="K49" s="40"/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6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6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6"/>
    </row>
    <row r="53" spans="1:11" ht="12.75">
      <c r="A53" s="254" t="s">
        <v>177</v>
      </c>
      <c r="B53" s="255"/>
      <c r="C53" s="255"/>
      <c r="D53" s="255"/>
      <c r="E53" s="255"/>
      <c r="F53" s="255"/>
      <c r="G53" s="255"/>
      <c r="H53" s="255"/>
      <c r="I53" s="4">
        <v>45</v>
      </c>
      <c r="J53" s="48"/>
      <c r="K53" s="46"/>
    </row>
    <row r="54" spans="1:11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A8" sqref="A8:K8"/>
    </sheetView>
  </sheetViews>
  <sheetFormatPr defaultColWidth="9.140625" defaultRowHeight="12.75"/>
  <cols>
    <col min="1" max="4" width="9.140625" style="57" customWidth="1"/>
    <col min="5" max="5" width="10.140625" style="57" bestFit="1" customWidth="1"/>
    <col min="6" max="9" width="9.140625" style="57" customWidth="1"/>
    <col min="10" max="11" width="15.7109375" style="57" customWidth="1"/>
    <col min="12" max="12" width="10.421875" style="57" bestFit="1" customWidth="1"/>
    <col min="13" max="16384" width="9.140625" style="57" customWidth="1"/>
  </cols>
  <sheetData>
    <row r="1" spans="1:12" ht="12.75">
      <c r="A1" s="340" t="s">
        <v>280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56"/>
    </row>
    <row r="2" spans="1:12" ht="15.75">
      <c r="A2" s="114"/>
      <c r="B2" s="115"/>
      <c r="C2" s="327" t="s">
        <v>281</v>
      </c>
      <c r="D2" s="327"/>
      <c r="E2" s="117">
        <v>42370</v>
      </c>
      <c r="F2" s="116" t="s">
        <v>250</v>
      </c>
      <c r="G2" s="328">
        <v>42551</v>
      </c>
      <c r="H2" s="329"/>
      <c r="I2" s="115"/>
      <c r="J2" s="115"/>
      <c r="K2" s="118"/>
      <c r="L2" s="58"/>
    </row>
    <row r="3" spans="1:11" ht="23.25">
      <c r="A3" s="330" t="s">
        <v>59</v>
      </c>
      <c r="B3" s="330"/>
      <c r="C3" s="330"/>
      <c r="D3" s="330"/>
      <c r="E3" s="330"/>
      <c r="F3" s="330"/>
      <c r="G3" s="330"/>
      <c r="H3" s="330"/>
      <c r="I3" s="60" t="s">
        <v>304</v>
      </c>
      <c r="J3" s="61" t="s">
        <v>150</v>
      </c>
      <c r="K3" s="61" t="s">
        <v>151</v>
      </c>
    </row>
    <row r="4" spans="1:11" ht="12.75">
      <c r="A4" s="331">
        <v>1</v>
      </c>
      <c r="B4" s="331"/>
      <c r="C4" s="331"/>
      <c r="D4" s="331"/>
      <c r="E4" s="331"/>
      <c r="F4" s="331"/>
      <c r="G4" s="331"/>
      <c r="H4" s="331"/>
      <c r="I4" s="63">
        <v>2</v>
      </c>
      <c r="J4" s="62" t="s">
        <v>282</v>
      </c>
      <c r="K4" s="62" t="s">
        <v>283</v>
      </c>
    </row>
    <row r="5" spans="1:11" ht="12.75">
      <c r="A5" s="325" t="s">
        <v>284</v>
      </c>
      <c r="B5" s="326"/>
      <c r="C5" s="326"/>
      <c r="D5" s="326"/>
      <c r="E5" s="326"/>
      <c r="F5" s="326"/>
      <c r="G5" s="326"/>
      <c r="H5" s="326"/>
      <c r="I5" s="32">
        <v>1</v>
      </c>
      <c r="J5" s="34">
        <f>Bilanca!J70</f>
        <v>247193050</v>
      </c>
      <c r="K5" s="34">
        <f>Bilanca!K70</f>
        <v>247193050</v>
      </c>
    </row>
    <row r="6" spans="1:11" ht="12.75">
      <c r="A6" s="325" t="s">
        <v>285</v>
      </c>
      <c r="B6" s="326"/>
      <c r="C6" s="326"/>
      <c r="D6" s="326"/>
      <c r="E6" s="326"/>
      <c r="F6" s="326"/>
      <c r="G6" s="326"/>
      <c r="H6" s="326"/>
      <c r="I6" s="32">
        <v>2</v>
      </c>
      <c r="J6" s="34">
        <f>Bilanca!J71</f>
        <v>86141670</v>
      </c>
      <c r="K6" s="34">
        <f>Bilanca!K71</f>
        <v>86141670</v>
      </c>
    </row>
    <row r="7" spans="1:11" ht="12.75">
      <c r="A7" s="325" t="s">
        <v>286</v>
      </c>
      <c r="B7" s="326"/>
      <c r="C7" s="326"/>
      <c r="D7" s="326"/>
      <c r="E7" s="326"/>
      <c r="F7" s="326"/>
      <c r="G7" s="326"/>
      <c r="H7" s="326"/>
      <c r="I7" s="32">
        <v>3</v>
      </c>
      <c r="J7" s="34">
        <f>Bilanca!J72</f>
        <v>76306051</v>
      </c>
      <c r="K7" s="34">
        <f>Bilanca!K72</f>
        <v>75800178</v>
      </c>
    </row>
    <row r="8" spans="1:11" ht="12.75">
      <c r="A8" s="325" t="s">
        <v>287</v>
      </c>
      <c r="B8" s="326"/>
      <c r="C8" s="326"/>
      <c r="D8" s="326"/>
      <c r="E8" s="326"/>
      <c r="F8" s="326"/>
      <c r="G8" s="326"/>
      <c r="H8" s="326"/>
      <c r="I8" s="32">
        <v>4</v>
      </c>
      <c r="J8" s="34">
        <f>Bilanca!J79+Bilanca!J85</f>
        <v>-151375330</v>
      </c>
      <c r="K8" s="34">
        <f>Bilanca!K79+Bilanca!K85</f>
        <v>-147354533</v>
      </c>
    </row>
    <row r="9" spans="1:11" ht="12.75">
      <c r="A9" s="325" t="s">
        <v>288</v>
      </c>
      <c r="B9" s="326"/>
      <c r="C9" s="326"/>
      <c r="D9" s="326"/>
      <c r="E9" s="326"/>
      <c r="F9" s="326"/>
      <c r="G9" s="326"/>
      <c r="H9" s="326"/>
      <c r="I9" s="32">
        <v>5</v>
      </c>
      <c r="J9" s="34">
        <f>Bilanca!J82</f>
        <v>4018643</v>
      </c>
      <c r="K9" s="34">
        <f>Bilanca!K82</f>
        <v>28074839</v>
      </c>
    </row>
    <row r="10" spans="1:11" ht="12.75">
      <c r="A10" s="325" t="s">
        <v>289</v>
      </c>
      <c r="B10" s="326"/>
      <c r="C10" s="326"/>
      <c r="D10" s="326"/>
      <c r="E10" s="326"/>
      <c r="F10" s="326"/>
      <c r="G10" s="326"/>
      <c r="H10" s="326"/>
      <c r="I10" s="32">
        <v>6</v>
      </c>
      <c r="J10" s="34">
        <f>Bilanca!J78</f>
        <v>40014627</v>
      </c>
      <c r="K10" s="34">
        <f>Bilanca!K78</f>
        <v>40014627</v>
      </c>
    </row>
    <row r="11" spans="1:11" ht="12.75">
      <c r="A11" s="325" t="s">
        <v>290</v>
      </c>
      <c r="B11" s="326"/>
      <c r="C11" s="326"/>
      <c r="D11" s="326"/>
      <c r="E11" s="326"/>
      <c r="F11" s="326"/>
      <c r="G11" s="326"/>
      <c r="H11" s="326"/>
      <c r="I11" s="32">
        <v>7</v>
      </c>
      <c r="J11" s="34"/>
      <c r="K11" s="34"/>
    </row>
    <row r="12" spans="1:11" ht="12.75">
      <c r="A12" s="325" t="s">
        <v>291</v>
      </c>
      <c r="B12" s="326"/>
      <c r="C12" s="326"/>
      <c r="D12" s="326"/>
      <c r="E12" s="326"/>
      <c r="F12" s="326"/>
      <c r="G12" s="326"/>
      <c r="H12" s="326"/>
      <c r="I12" s="32">
        <v>8</v>
      </c>
      <c r="J12" s="34"/>
      <c r="K12" s="34"/>
    </row>
    <row r="13" spans="1:11" ht="12.75">
      <c r="A13" s="325" t="s">
        <v>292</v>
      </c>
      <c r="B13" s="326"/>
      <c r="C13" s="326"/>
      <c r="D13" s="326"/>
      <c r="E13" s="326"/>
      <c r="F13" s="326"/>
      <c r="G13" s="326"/>
      <c r="H13" s="326"/>
      <c r="I13" s="32">
        <v>9</v>
      </c>
      <c r="J13" s="34"/>
      <c r="K13" s="34"/>
    </row>
    <row r="14" spans="1:11" ht="12.75">
      <c r="A14" s="332" t="s">
        <v>293</v>
      </c>
      <c r="B14" s="333"/>
      <c r="C14" s="333"/>
      <c r="D14" s="333"/>
      <c r="E14" s="333"/>
      <c r="F14" s="333"/>
      <c r="G14" s="333"/>
      <c r="H14" s="333"/>
      <c r="I14" s="32">
        <v>10</v>
      </c>
      <c r="J14" s="134">
        <f>SUM(J5:J13)</f>
        <v>302298711</v>
      </c>
      <c r="K14" s="134">
        <f>SUM(K5:K13)</f>
        <v>329869831</v>
      </c>
    </row>
    <row r="15" spans="1:11" ht="12.75">
      <c r="A15" s="325" t="s">
        <v>294</v>
      </c>
      <c r="B15" s="326"/>
      <c r="C15" s="326"/>
      <c r="D15" s="326"/>
      <c r="E15" s="326"/>
      <c r="F15" s="326"/>
      <c r="G15" s="326"/>
      <c r="H15" s="326"/>
      <c r="I15" s="32">
        <v>11</v>
      </c>
      <c r="J15" s="34">
        <v>-632000</v>
      </c>
      <c r="K15" s="34">
        <f>RDG!L58</f>
        <v>145431</v>
      </c>
    </row>
    <row r="16" spans="1:11" ht="12.75">
      <c r="A16" s="325" t="s">
        <v>295</v>
      </c>
      <c r="B16" s="326"/>
      <c r="C16" s="326"/>
      <c r="D16" s="326"/>
      <c r="E16" s="326"/>
      <c r="F16" s="326"/>
      <c r="G16" s="326"/>
      <c r="H16" s="326"/>
      <c r="I16" s="32">
        <v>12</v>
      </c>
      <c r="J16" s="34"/>
      <c r="K16" s="34"/>
    </row>
    <row r="17" spans="1:11" ht="12.75">
      <c r="A17" s="325" t="s">
        <v>296</v>
      </c>
      <c r="B17" s="326"/>
      <c r="C17" s="326"/>
      <c r="D17" s="326"/>
      <c r="E17" s="326"/>
      <c r="F17" s="326"/>
      <c r="G17" s="326"/>
      <c r="H17" s="326"/>
      <c r="I17" s="32">
        <v>13</v>
      </c>
      <c r="J17" s="34"/>
      <c r="K17" s="34"/>
    </row>
    <row r="18" spans="1:11" ht="12.75">
      <c r="A18" s="325" t="s">
        <v>297</v>
      </c>
      <c r="B18" s="326"/>
      <c r="C18" s="326"/>
      <c r="D18" s="326"/>
      <c r="E18" s="326"/>
      <c r="F18" s="326"/>
      <c r="G18" s="326"/>
      <c r="H18" s="326"/>
      <c r="I18" s="32">
        <v>14</v>
      </c>
      <c r="J18" s="34"/>
      <c r="K18" s="34"/>
    </row>
    <row r="19" spans="1:11" ht="12.75">
      <c r="A19" s="325" t="s">
        <v>298</v>
      </c>
      <c r="B19" s="326"/>
      <c r="C19" s="326"/>
      <c r="D19" s="326"/>
      <c r="E19" s="326"/>
      <c r="F19" s="326"/>
      <c r="G19" s="326"/>
      <c r="H19" s="326"/>
      <c r="I19" s="32">
        <v>15</v>
      </c>
      <c r="J19" s="34"/>
      <c r="K19" s="34"/>
    </row>
    <row r="20" spans="1:11" ht="12.75">
      <c r="A20" s="325" t="s">
        <v>299</v>
      </c>
      <c r="B20" s="326"/>
      <c r="C20" s="326"/>
      <c r="D20" s="326"/>
      <c r="E20" s="326"/>
      <c r="F20" s="326"/>
      <c r="G20" s="326"/>
      <c r="H20" s="326"/>
      <c r="I20" s="32">
        <v>16</v>
      </c>
      <c r="J20" s="34">
        <f>J21-J15</f>
        <v>3591581</v>
      </c>
      <c r="K20" s="34">
        <f>K21-K15</f>
        <v>27427844</v>
      </c>
    </row>
    <row r="21" spans="1:11" ht="12.75">
      <c r="A21" s="332" t="s">
        <v>300</v>
      </c>
      <c r="B21" s="333"/>
      <c r="C21" s="333"/>
      <c r="D21" s="333"/>
      <c r="E21" s="333"/>
      <c r="F21" s="333"/>
      <c r="G21" s="333"/>
      <c r="H21" s="333"/>
      <c r="I21" s="32">
        <v>17</v>
      </c>
      <c r="J21" s="134">
        <f>J23+J24</f>
        <v>2959581</v>
      </c>
      <c r="K21" s="134">
        <f>K23+K24</f>
        <v>27573275</v>
      </c>
    </row>
    <row r="22" spans="1:11" ht="12.75">
      <c r="A22" s="343"/>
      <c r="B22" s="344"/>
      <c r="C22" s="344"/>
      <c r="D22" s="344"/>
      <c r="E22" s="344"/>
      <c r="F22" s="344"/>
      <c r="G22" s="344"/>
      <c r="H22" s="344"/>
      <c r="I22" s="345"/>
      <c r="J22" s="345"/>
      <c r="K22" s="346"/>
    </row>
    <row r="23" spans="1:12" ht="12.75">
      <c r="A23" s="334" t="s">
        <v>301</v>
      </c>
      <c r="B23" s="335"/>
      <c r="C23" s="335"/>
      <c r="D23" s="335"/>
      <c r="E23" s="335"/>
      <c r="F23" s="335"/>
      <c r="G23" s="335"/>
      <c r="H23" s="335"/>
      <c r="I23" s="35">
        <v>18</v>
      </c>
      <c r="J23" s="33">
        <f>J14-299388000</f>
        <v>2910711</v>
      </c>
      <c r="K23" s="33">
        <f>K14-J14</f>
        <v>27571120</v>
      </c>
      <c r="L23" s="138"/>
    </row>
    <row r="24" spans="1:11" ht="17.25" customHeight="1">
      <c r="A24" s="336" t="s">
        <v>302</v>
      </c>
      <c r="B24" s="337"/>
      <c r="C24" s="337"/>
      <c r="D24" s="337"/>
      <c r="E24" s="337"/>
      <c r="F24" s="337"/>
      <c r="G24" s="337"/>
      <c r="H24" s="337"/>
      <c r="I24" s="36">
        <v>19</v>
      </c>
      <c r="J24" s="59">
        <f>-647000-Bilanca!J85</f>
        <v>48870</v>
      </c>
      <c r="K24" s="59">
        <f>Bilanca!K85-Bilanca!J85</f>
        <v>2155</v>
      </c>
    </row>
    <row r="25" spans="1:11" ht="30" customHeight="1">
      <c r="A25" s="338" t="s">
        <v>303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8" ht="12.75">
      <c r="K28" s="138"/>
    </row>
    <row r="51" ht="12.75">
      <c r="K51" s="57">
        <v>0</v>
      </c>
    </row>
    <row r="52" ht="12.75">
      <c r="K52" s="57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K5:K10 J5:J10 K15 J20:K20 J23:K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2016-07-25T08:58:20Z</cp:lastPrinted>
  <dcterms:created xsi:type="dcterms:W3CDTF">2008-10-17T11:51:54Z</dcterms:created>
  <dcterms:modified xsi:type="dcterms:W3CDTF">2016-07-28T10:32:42Z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